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mc:AlternateContent xmlns:mc="http://schemas.openxmlformats.org/markup-compatibility/2006">
    <mc:Choice Requires="x15">
      <x15ac:absPath xmlns:x15ac="http://schemas.microsoft.com/office/spreadsheetml/2010/11/ac" url="G:\Unidades compartidas\Industrias\SGE\ICSGE\Documentos Generales\2023 Revision de bases ICSGE\2023\Anexos\Anexos Finales (Pagina Web)\"/>
    </mc:Choice>
  </mc:AlternateContent>
  <xr:revisionPtr revIDLastSave="0" documentId="13_ncr:1_{37C163DA-0806-444B-AE60-02229C93BF64}" xr6:coauthVersionLast="47" xr6:coauthVersionMax="47" xr10:uidLastSave="{00000000-0000-0000-0000-000000000000}"/>
  <bookViews>
    <workbookView xWindow="28680" yWindow="-120" windowWidth="29040" windowHeight="15840" tabRatio="800" xr2:uid="{00000000-000D-0000-FFFF-FFFF00000000}"/>
  </bookViews>
  <sheets>
    <sheet name="Introducción" sheetId="23" r:id="rId1"/>
    <sheet name="BD Energéticos" sheetId="1" r:id="rId2"/>
    <sheet name="Resumen" sheetId="12" r:id="rId3"/>
    <sheet name="Factores" sheetId="3" r:id="rId4"/>
    <sheet name="Tabla-Graf" sheetId="19" state="hidden" r:id="rId5"/>
    <sheet name="Totales" sheetId="11" state="hidden" r:id="rId6"/>
  </sheets>
  <definedNames>
    <definedName name="_xlnm._FilterDatabase" localSheetId="1" hidden="1">'BD Energéticos'!$A$6:$AF$6</definedName>
  </definedNames>
  <calcPr calcId="191029"/>
  <pivotCaches>
    <pivotCache cacheId="7"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1" l="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AE105" i="1" l="1"/>
  <c r="AE90" i="1"/>
  <c r="AE78" i="1"/>
  <c r="AE62" i="1"/>
  <c r="AE46" i="1"/>
  <c r="AE30" i="1"/>
  <c r="AE14" i="1"/>
  <c r="AE114" i="1"/>
  <c r="AE102" i="1"/>
  <c r="AE86" i="1"/>
  <c r="AE74" i="1"/>
  <c r="AE58" i="1"/>
  <c r="AE42" i="1"/>
  <c r="AE26" i="1"/>
  <c r="AE10" i="1"/>
  <c r="AE110" i="1"/>
  <c r="AE98" i="1"/>
  <c r="AE84" i="1"/>
  <c r="AE70" i="1"/>
  <c r="AE54" i="1"/>
  <c r="AE38" i="1"/>
  <c r="AE22" i="1"/>
  <c r="AE106" i="1"/>
  <c r="AE94" i="1"/>
  <c r="AE82" i="1"/>
  <c r="AE66" i="1"/>
  <c r="AE50" i="1"/>
  <c r="AE34" i="1"/>
  <c r="AE18" i="1"/>
  <c r="AE97" i="1"/>
  <c r="AE89" i="1"/>
  <c r="AE77" i="1"/>
  <c r="AE69" i="1"/>
  <c r="AE61" i="1"/>
  <c r="AE53" i="1"/>
  <c r="AE45" i="1"/>
  <c r="AE41" i="1"/>
  <c r="AE37" i="1"/>
  <c r="AE33" i="1"/>
  <c r="AE29" i="1"/>
  <c r="AE25" i="1"/>
  <c r="AE21" i="1"/>
  <c r="AE17" i="1"/>
  <c r="AE13" i="1"/>
  <c r="AE9" i="1"/>
  <c r="AE80" i="1"/>
  <c r="AE76" i="1"/>
  <c r="AE72" i="1"/>
  <c r="AE68" i="1"/>
  <c r="AE64" i="1"/>
  <c r="AE60" i="1"/>
  <c r="AE56" i="1"/>
  <c r="AE52" i="1"/>
  <c r="AE48" i="1"/>
  <c r="AE44" i="1"/>
  <c r="AE40" i="1"/>
  <c r="AE36" i="1"/>
  <c r="AE32" i="1"/>
  <c r="AE28" i="1"/>
  <c r="AE24" i="1"/>
  <c r="AE20" i="1"/>
  <c r="AE16" i="1"/>
  <c r="AE12" i="1"/>
  <c r="AE113" i="1"/>
  <c r="AE109" i="1"/>
  <c r="AE101" i="1"/>
  <c r="AE93" i="1"/>
  <c r="AE85" i="1"/>
  <c r="AE81" i="1"/>
  <c r="AE73" i="1"/>
  <c r="AE65" i="1"/>
  <c r="AE57" i="1"/>
  <c r="AE49" i="1"/>
  <c r="AE8" i="1"/>
  <c r="AE112" i="1"/>
  <c r="AE108" i="1"/>
  <c r="AE104" i="1"/>
  <c r="AE100" i="1"/>
  <c r="AE96" i="1"/>
  <c r="AE92" i="1"/>
  <c r="AE88" i="1"/>
  <c r="AE115" i="1"/>
  <c r="AE111" i="1"/>
  <c r="AE107" i="1"/>
  <c r="AE103" i="1"/>
  <c r="AE99" i="1"/>
  <c r="AE95" i="1"/>
  <c r="AE91" i="1"/>
  <c r="AE87" i="1"/>
  <c r="AE83" i="1"/>
  <c r="AE79" i="1"/>
  <c r="AE75" i="1"/>
  <c r="AE71" i="1"/>
  <c r="AE67" i="1"/>
  <c r="AE63" i="1"/>
  <c r="AE59" i="1"/>
  <c r="AE55" i="1"/>
  <c r="AE51" i="1"/>
  <c r="AE47" i="1"/>
  <c r="AE43" i="1"/>
  <c r="AE39" i="1"/>
  <c r="AE35" i="1"/>
  <c r="AE31" i="1"/>
  <c r="AE27" i="1"/>
  <c r="AE23" i="1"/>
  <c r="AE19" i="1"/>
  <c r="AE15" i="1"/>
  <c r="AC104" i="1"/>
  <c r="AC105" i="1"/>
  <c r="AC106" i="1"/>
  <c r="AC107" i="1"/>
  <c r="AC108" i="1"/>
  <c r="AC109" i="1"/>
  <c r="AC110" i="1"/>
  <c r="AC111" i="1"/>
  <c r="AC112" i="1"/>
  <c r="AC113" i="1"/>
  <c r="AC114" i="1"/>
  <c r="AC115"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E5" i="11"/>
  <c r="D5" i="11"/>
  <c r="E3" i="11"/>
  <c r="D3" i="11"/>
  <c r="AA115" i="1"/>
  <c r="AB115" i="1" s="1"/>
  <c r="AA114" i="1"/>
  <c r="AB114" i="1" s="1"/>
  <c r="AA113" i="1"/>
  <c r="AB113" i="1" s="1"/>
  <c r="AA112" i="1"/>
  <c r="AB112" i="1" s="1"/>
  <c r="AA111" i="1"/>
  <c r="AB111" i="1" s="1"/>
  <c r="AA110" i="1"/>
  <c r="AB110" i="1" s="1"/>
  <c r="AA109" i="1"/>
  <c r="AB109" i="1" s="1"/>
  <c r="AA108" i="1"/>
  <c r="AB108" i="1" s="1"/>
  <c r="AA107" i="1"/>
  <c r="AB107" i="1" s="1"/>
  <c r="AA106" i="1"/>
  <c r="AB106" i="1" s="1"/>
  <c r="AA105" i="1"/>
  <c r="AB105" i="1" s="1"/>
  <c r="AF105" i="1" s="1"/>
  <c r="AA104" i="1"/>
  <c r="AB104" i="1" s="1"/>
  <c r="AA103" i="1"/>
  <c r="AB103" i="1" s="1"/>
  <c r="AA102" i="1"/>
  <c r="AB102" i="1" s="1"/>
  <c r="AF102" i="1" s="1"/>
  <c r="AA101" i="1"/>
  <c r="AB101" i="1" s="1"/>
  <c r="AA100" i="1"/>
  <c r="AB100" i="1" s="1"/>
  <c r="AA99" i="1"/>
  <c r="AB99" i="1" s="1"/>
  <c r="AA98" i="1"/>
  <c r="AB98" i="1" s="1"/>
  <c r="AF98" i="1" s="1"/>
  <c r="AA97" i="1"/>
  <c r="AB97" i="1" s="1"/>
  <c r="AA96" i="1"/>
  <c r="AB96" i="1" s="1"/>
  <c r="AA95" i="1"/>
  <c r="AB95" i="1" s="1"/>
  <c r="AA94" i="1"/>
  <c r="AB94" i="1" s="1"/>
  <c r="AA93" i="1"/>
  <c r="AB93" i="1" s="1"/>
  <c r="AA92" i="1"/>
  <c r="AB92" i="1" s="1"/>
  <c r="AA91" i="1"/>
  <c r="AB91" i="1" s="1"/>
  <c r="AA90" i="1"/>
  <c r="AB90" i="1" s="1"/>
  <c r="AA89" i="1"/>
  <c r="AB89" i="1" s="1"/>
  <c r="AA88" i="1"/>
  <c r="AB88" i="1" s="1"/>
  <c r="AA87" i="1"/>
  <c r="AB87" i="1" s="1"/>
  <c r="AA86" i="1"/>
  <c r="AB86" i="1" s="1"/>
  <c r="AA85" i="1"/>
  <c r="AB85" i="1" s="1"/>
  <c r="AA84" i="1"/>
  <c r="AB84" i="1" s="1"/>
  <c r="AF84" i="1" s="1"/>
  <c r="AA83" i="1"/>
  <c r="AB83" i="1" s="1"/>
  <c r="AA82" i="1"/>
  <c r="AB82" i="1" s="1"/>
  <c r="AF82" i="1" s="1"/>
  <c r="AA81" i="1"/>
  <c r="AB81" i="1" s="1"/>
  <c r="AA80" i="1"/>
  <c r="AB80" i="1" s="1"/>
  <c r="AA79" i="1"/>
  <c r="AB79" i="1" s="1"/>
  <c r="AA78" i="1"/>
  <c r="AB78" i="1" s="1"/>
  <c r="AA77" i="1"/>
  <c r="AB77" i="1" s="1"/>
  <c r="AA76" i="1"/>
  <c r="AB76" i="1" s="1"/>
  <c r="AA75" i="1"/>
  <c r="AB75" i="1" s="1"/>
  <c r="AA74" i="1"/>
  <c r="AB74" i="1" s="1"/>
  <c r="AA73" i="1"/>
  <c r="AB73" i="1" s="1"/>
  <c r="AA72" i="1"/>
  <c r="AB72" i="1" s="1"/>
  <c r="AA71" i="1"/>
  <c r="AB71" i="1" s="1"/>
  <c r="AA70" i="1"/>
  <c r="AB70" i="1" s="1"/>
  <c r="AA69" i="1"/>
  <c r="AB69" i="1" s="1"/>
  <c r="AA68" i="1"/>
  <c r="AB68" i="1" s="1"/>
  <c r="AA67" i="1"/>
  <c r="AB67" i="1" s="1"/>
  <c r="AA66" i="1"/>
  <c r="AB66" i="1" s="1"/>
  <c r="AA65" i="1"/>
  <c r="AB65" i="1" s="1"/>
  <c r="AA64" i="1"/>
  <c r="AB64" i="1" s="1"/>
  <c r="AA63" i="1"/>
  <c r="AB63" i="1" s="1"/>
  <c r="AA62" i="1"/>
  <c r="AB62" i="1" s="1"/>
  <c r="AA61" i="1"/>
  <c r="AB61" i="1" s="1"/>
  <c r="AA60" i="1"/>
  <c r="AB60" i="1" s="1"/>
  <c r="AA59" i="1"/>
  <c r="AB59" i="1" s="1"/>
  <c r="AA58" i="1"/>
  <c r="AB58" i="1" s="1"/>
  <c r="AA57" i="1"/>
  <c r="AB57" i="1" s="1"/>
  <c r="AA56" i="1"/>
  <c r="AB56" i="1" s="1"/>
  <c r="AA55" i="1"/>
  <c r="AB55" i="1" s="1"/>
  <c r="AA54" i="1"/>
  <c r="AB54" i="1" s="1"/>
  <c r="AA53" i="1"/>
  <c r="AB53" i="1" s="1"/>
  <c r="AA52" i="1"/>
  <c r="AB52" i="1" s="1"/>
  <c r="AA51" i="1"/>
  <c r="AB51" i="1" s="1"/>
  <c r="AA50" i="1"/>
  <c r="AB50" i="1" s="1"/>
  <c r="AA49" i="1"/>
  <c r="AB49" i="1" s="1"/>
  <c r="AA48" i="1"/>
  <c r="AB48" i="1" s="1"/>
  <c r="AA47" i="1"/>
  <c r="AB47" i="1" s="1"/>
  <c r="AA46" i="1"/>
  <c r="AB46" i="1" s="1"/>
  <c r="AF46" i="1" s="1"/>
  <c r="AA45" i="1"/>
  <c r="AB45" i="1" s="1"/>
  <c r="AA44" i="1"/>
  <c r="AB44" i="1" s="1"/>
  <c r="AA43" i="1"/>
  <c r="AB43" i="1" s="1"/>
  <c r="AA42" i="1"/>
  <c r="AB42" i="1" s="1"/>
  <c r="AF42" i="1" s="1"/>
  <c r="AA41" i="1"/>
  <c r="AB41" i="1" s="1"/>
  <c r="AA40" i="1"/>
  <c r="AB40" i="1" s="1"/>
  <c r="AA39" i="1"/>
  <c r="AB39" i="1" s="1"/>
  <c r="AA38" i="1"/>
  <c r="AB38" i="1" s="1"/>
  <c r="AF38" i="1" s="1"/>
  <c r="AA37" i="1"/>
  <c r="AB37" i="1" s="1"/>
  <c r="AA36" i="1"/>
  <c r="AB36" i="1" s="1"/>
  <c r="AA35" i="1"/>
  <c r="AB35" i="1" s="1"/>
  <c r="AA34" i="1"/>
  <c r="AB34" i="1" s="1"/>
  <c r="AA33" i="1"/>
  <c r="AB33" i="1" s="1"/>
  <c r="AA32" i="1"/>
  <c r="AB32" i="1" s="1"/>
  <c r="AC31" i="1"/>
  <c r="AA31" i="1"/>
  <c r="AB31" i="1" s="1"/>
  <c r="Z31" i="1"/>
  <c r="AC30" i="1"/>
  <c r="AA30" i="1"/>
  <c r="AB30" i="1" s="1"/>
  <c r="AF30" i="1" s="1"/>
  <c r="Z30" i="1"/>
  <c r="AC29" i="1"/>
  <c r="AA29" i="1"/>
  <c r="AB29" i="1" s="1"/>
  <c r="Z29" i="1"/>
  <c r="AC28" i="1"/>
  <c r="AA28" i="1"/>
  <c r="AB28" i="1" s="1"/>
  <c r="Z28" i="1"/>
  <c r="AC27" i="1"/>
  <c r="AA27" i="1"/>
  <c r="AB27" i="1" s="1"/>
  <c r="Z27" i="1"/>
  <c r="AC26" i="1"/>
  <c r="AA26" i="1"/>
  <c r="AB26" i="1" s="1"/>
  <c r="AF26" i="1" s="1"/>
  <c r="Z26" i="1"/>
  <c r="AC25" i="1"/>
  <c r="AA25" i="1"/>
  <c r="AB25" i="1" s="1"/>
  <c r="Z25" i="1"/>
  <c r="AC24" i="1"/>
  <c r="AA24" i="1"/>
  <c r="AB24" i="1" s="1"/>
  <c r="Z24" i="1"/>
  <c r="AC23" i="1"/>
  <c r="AA23" i="1"/>
  <c r="AB23" i="1" s="1"/>
  <c r="Z23" i="1"/>
  <c r="AC22" i="1"/>
  <c r="AA22" i="1"/>
  <c r="AB22" i="1" s="1"/>
  <c r="AF22" i="1" s="1"/>
  <c r="Z22" i="1"/>
  <c r="AC21" i="1"/>
  <c r="AA21" i="1"/>
  <c r="AB21" i="1" s="1"/>
  <c r="Z21" i="1"/>
  <c r="AC20" i="1"/>
  <c r="AA20" i="1"/>
  <c r="AB20" i="1" s="1"/>
  <c r="Z20" i="1"/>
  <c r="AC19" i="1"/>
  <c r="AA19" i="1"/>
  <c r="AB19" i="1" s="1"/>
  <c r="Z19" i="1"/>
  <c r="AC18" i="1"/>
  <c r="AA18" i="1"/>
  <c r="AB18" i="1" s="1"/>
  <c r="AF18" i="1" s="1"/>
  <c r="Z18" i="1"/>
  <c r="AC17" i="1"/>
  <c r="AA17" i="1"/>
  <c r="AB17" i="1" s="1"/>
  <c r="Z17" i="1"/>
  <c r="AC16" i="1"/>
  <c r="AA16" i="1"/>
  <c r="AB16" i="1" s="1"/>
  <c r="Z16" i="1"/>
  <c r="AC15" i="1"/>
  <c r="AA15" i="1"/>
  <c r="AB15" i="1" s="1"/>
  <c r="Z15" i="1"/>
  <c r="AC14" i="1"/>
  <c r="AA14" i="1"/>
  <c r="AB14" i="1" s="1"/>
  <c r="Z14" i="1"/>
  <c r="AC13" i="1"/>
  <c r="AA13" i="1"/>
  <c r="AB13" i="1" s="1"/>
  <c r="Z13" i="1"/>
  <c r="AC12" i="1"/>
  <c r="AA12" i="1"/>
  <c r="AB12" i="1" s="1"/>
  <c r="Z12" i="1"/>
  <c r="AC11" i="1"/>
  <c r="AA11" i="1"/>
  <c r="AB11" i="1" s="1"/>
  <c r="AF11" i="1" s="1"/>
  <c r="Z11" i="1"/>
  <c r="AJ8" i="1" s="1"/>
  <c r="AC10" i="1"/>
  <c r="AA10" i="1"/>
  <c r="AB10" i="1" s="1"/>
  <c r="Z10" i="1"/>
  <c r="AC9" i="1"/>
  <c r="AA9" i="1"/>
  <c r="AB9" i="1" s="1"/>
  <c r="Z9" i="1"/>
  <c r="AC8" i="1"/>
  <c r="AA8" i="1"/>
  <c r="AB8" i="1" s="1"/>
  <c r="Z8" i="1"/>
  <c r="C3" i="11" s="1"/>
  <c r="AF10" i="1" l="1"/>
  <c r="G3" i="11"/>
  <c r="AF40" i="1"/>
  <c r="AF56" i="1"/>
  <c r="AF72" i="1"/>
  <c r="AF24" i="1"/>
  <c r="AF12" i="1"/>
  <c r="AF33" i="1"/>
  <c r="AF89" i="1"/>
  <c r="AF100" i="1"/>
  <c r="AF73" i="1"/>
  <c r="AF101" i="1"/>
  <c r="AF28" i="1"/>
  <c r="AF53" i="1"/>
  <c r="AF14" i="1"/>
  <c r="AF44" i="1"/>
  <c r="AF60" i="1"/>
  <c r="AF76" i="1"/>
  <c r="AF17" i="1"/>
  <c r="AF21" i="1"/>
  <c r="AF37" i="1"/>
  <c r="AF61" i="1"/>
  <c r="AF97" i="1"/>
  <c r="AF34" i="1"/>
  <c r="AF50" i="1"/>
  <c r="AF54" i="1"/>
  <c r="AF58" i="1"/>
  <c r="AF62" i="1"/>
  <c r="AF66" i="1"/>
  <c r="AF70" i="1"/>
  <c r="AF74" i="1"/>
  <c r="AF78" i="1"/>
  <c r="AF86" i="1"/>
  <c r="AF90" i="1"/>
  <c r="AF94" i="1"/>
  <c r="AF106" i="1"/>
  <c r="AF110" i="1"/>
  <c r="AF114" i="1"/>
  <c r="AF47" i="1"/>
  <c r="AF63" i="1"/>
  <c r="AF79" i="1"/>
  <c r="AF95" i="1"/>
  <c r="AF111" i="1"/>
  <c r="AF96" i="1"/>
  <c r="AF112" i="1"/>
  <c r="AF65" i="1"/>
  <c r="AF93" i="1"/>
  <c r="AF35" i="1"/>
  <c r="AF67" i="1"/>
  <c r="AF99" i="1"/>
  <c r="AF23" i="1"/>
  <c r="AF39" i="1"/>
  <c r="AF55" i="1"/>
  <c r="AF71" i="1"/>
  <c r="AF87" i="1"/>
  <c r="AF103" i="1"/>
  <c r="AF88" i="1"/>
  <c r="AF104" i="1"/>
  <c r="AF49" i="1"/>
  <c r="AF81" i="1"/>
  <c r="AF109" i="1"/>
  <c r="AF16" i="1"/>
  <c r="AF32" i="1"/>
  <c r="AF48" i="1"/>
  <c r="AF64" i="1"/>
  <c r="AF80" i="1"/>
  <c r="AF9" i="1"/>
  <c r="AF25" i="1"/>
  <c r="AF41" i="1"/>
  <c r="AF69" i="1"/>
  <c r="AF15" i="1"/>
  <c r="AF31" i="1"/>
  <c r="AF19" i="1"/>
  <c r="AF51" i="1"/>
  <c r="AF83" i="1"/>
  <c r="AF115" i="1"/>
  <c r="AF27" i="1"/>
  <c r="AF43" i="1"/>
  <c r="AF59" i="1"/>
  <c r="AF75" i="1"/>
  <c r="AF91" i="1"/>
  <c r="AF107" i="1"/>
  <c r="AF92" i="1"/>
  <c r="AF108" i="1"/>
  <c r="AF57" i="1"/>
  <c r="AF85" i="1"/>
  <c r="AF113" i="1"/>
  <c r="AF20" i="1"/>
  <c r="AF36" i="1"/>
  <c r="AF52" i="1"/>
  <c r="AF68" i="1"/>
  <c r="AF13" i="1"/>
  <c r="AF29" i="1"/>
  <c r="AF45" i="1"/>
  <c r="AF77" i="1"/>
  <c r="AD8" i="1"/>
  <c r="AD115" i="1"/>
  <c r="AD111" i="1"/>
  <c r="AD107" i="1"/>
  <c r="AD22" i="1"/>
  <c r="AD31" i="1"/>
  <c r="AD101" i="1"/>
  <c r="AD113" i="1"/>
  <c r="AD109" i="1"/>
  <c r="AD105" i="1"/>
  <c r="AI8" i="1"/>
  <c r="AD30" i="1"/>
  <c r="AD11" i="1"/>
  <c r="AD14" i="1"/>
  <c r="AD19" i="1"/>
  <c r="AD114" i="1"/>
  <c r="AD110" i="1"/>
  <c r="AD106" i="1"/>
  <c r="AD27" i="1"/>
  <c r="AD112" i="1"/>
  <c r="AD108" i="1"/>
  <c r="AD104" i="1"/>
  <c r="AD23" i="1"/>
  <c r="AD26" i="1"/>
  <c r="AD18" i="1"/>
  <c r="AD10" i="1"/>
  <c r="AD103" i="1"/>
  <c r="AD99" i="1"/>
  <c r="AD95" i="1"/>
  <c r="AD91" i="1"/>
  <c r="AD87" i="1"/>
  <c r="AD83" i="1"/>
  <c r="AD79" i="1"/>
  <c r="AD75" i="1"/>
  <c r="AD71" i="1"/>
  <c r="AD67" i="1"/>
  <c r="AD63" i="1"/>
  <c r="AD59" i="1"/>
  <c r="AD55" i="1"/>
  <c r="AD51" i="1"/>
  <c r="AD47" i="1"/>
  <c r="AD43" i="1"/>
  <c r="AD39" i="1"/>
  <c r="AD35" i="1"/>
  <c r="AD15" i="1"/>
  <c r="AD102" i="1"/>
  <c r="AD98" i="1"/>
  <c r="AD90" i="1"/>
  <c r="AD86" i="1"/>
  <c r="AD78" i="1"/>
  <c r="AD74" i="1"/>
  <c r="AD70" i="1"/>
  <c r="AD66" i="1"/>
  <c r="AD62" i="1"/>
  <c r="AD58" i="1"/>
  <c r="AD54" i="1"/>
  <c r="AD50" i="1"/>
  <c r="AD46" i="1"/>
  <c r="AD42" i="1"/>
  <c r="AD34" i="1"/>
  <c r="AD12" i="1"/>
  <c r="AD16" i="1"/>
  <c r="AD20" i="1"/>
  <c r="AD24" i="1"/>
  <c r="AD28" i="1"/>
  <c r="AD97" i="1"/>
  <c r="AD93" i="1"/>
  <c r="AD89" i="1"/>
  <c r="AD85" i="1"/>
  <c r="AD81" i="1"/>
  <c r="AD77" i="1"/>
  <c r="AD73" i="1"/>
  <c r="AD69" i="1"/>
  <c r="AD65" i="1"/>
  <c r="AD61" i="1"/>
  <c r="AD57" i="1"/>
  <c r="AD53" i="1"/>
  <c r="AD49" i="1"/>
  <c r="AD45" i="1"/>
  <c r="AD41" i="1"/>
  <c r="AD37" i="1"/>
  <c r="AD33" i="1"/>
  <c r="B3" i="11"/>
  <c r="F3" i="11" s="1"/>
  <c r="AF8" i="1"/>
  <c r="AD94" i="1"/>
  <c r="AD82" i="1"/>
  <c r="AD38" i="1"/>
  <c r="AD9" i="1"/>
  <c r="AD13" i="1"/>
  <c r="AD17" i="1"/>
  <c r="AD21" i="1"/>
  <c r="AD25" i="1"/>
  <c r="AD29" i="1"/>
  <c r="AD100" i="1"/>
  <c r="AD96" i="1"/>
  <c r="AD92" i="1"/>
  <c r="AD88" i="1"/>
  <c r="AD84" i="1"/>
  <c r="AD80" i="1"/>
  <c r="AD76" i="1"/>
  <c r="AD72" i="1"/>
  <c r="AD68" i="1"/>
  <c r="AD64" i="1"/>
  <c r="AD60" i="1"/>
  <c r="AD56" i="1"/>
  <c r="AD52" i="1"/>
  <c r="AD48" i="1"/>
  <c r="AD44" i="1"/>
  <c r="AD40" i="1"/>
  <c r="AD36" i="1"/>
  <c r="AD32" i="1"/>
  <c r="AK8" i="1" l="1"/>
  <c r="AL8" i="1"/>
  <c r="C5" i="11"/>
  <c r="G5" i="11" s="1"/>
  <c r="B5" i="11"/>
  <c r="F5" i="11" s="1"/>
</calcChain>
</file>

<file path=xl/sharedStrings.xml><?xml version="1.0" encoding="utf-8"?>
<sst xmlns="http://schemas.openxmlformats.org/spreadsheetml/2006/main" count="772" uniqueCount="124">
  <si>
    <t>ID</t>
  </si>
  <si>
    <t>Distribuidor</t>
  </si>
  <si>
    <t>N°Factura</t>
  </si>
  <si>
    <t>N° Cliente</t>
  </si>
  <si>
    <t>Tipo Energético</t>
  </si>
  <si>
    <t>Tipo Tarifa</t>
  </si>
  <si>
    <t>Demanda Leída HP</t>
  </si>
  <si>
    <t>kWh</t>
  </si>
  <si>
    <t>kW</t>
  </si>
  <si>
    <t>$</t>
  </si>
  <si>
    <t>Consumo Facturado</t>
  </si>
  <si>
    <t>Demanda Max. Suministrada</t>
  </si>
  <si>
    <t>Demanda Facturada HP</t>
  </si>
  <si>
    <t>Demanda Facturada FP</t>
  </si>
  <si>
    <t>Enel</t>
  </si>
  <si>
    <t>Electricidad</t>
  </si>
  <si>
    <t>AT 4.3</t>
  </si>
  <si>
    <t>Planta o Sucursal</t>
  </si>
  <si>
    <t>Total consumo</t>
  </si>
  <si>
    <t>Factor de conversión tCO2e</t>
  </si>
  <si>
    <t>Energético</t>
  </si>
  <si>
    <t>unidad</t>
  </si>
  <si>
    <t>factor Kwhe</t>
  </si>
  <si>
    <t>(tCO2 eq / kWh)</t>
  </si>
  <si>
    <t>Petróleo</t>
  </si>
  <si>
    <t>litros</t>
  </si>
  <si>
    <t>Leña</t>
  </si>
  <si>
    <t>kg</t>
  </si>
  <si>
    <t>GN</t>
  </si>
  <si>
    <t>m3S</t>
  </si>
  <si>
    <t>GLP</t>
  </si>
  <si>
    <t>Biomasa</t>
  </si>
  <si>
    <t>Gasolina</t>
  </si>
  <si>
    <t>Litros</t>
  </si>
  <si>
    <t xml:space="preserve">indicar </t>
  </si>
  <si>
    <t>Total tCO2e</t>
  </si>
  <si>
    <t>Copec</t>
  </si>
  <si>
    <t>Lts</t>
  </si>
  <si>
    <t>Kg</t>
  </si>
  <si>
    <t>Reciclajes Industriales</t>
  </si>
  <si>
    <t>Abastible</t>
  </si>
  <si>
    <t>Metrogas</t>
  </si>
  <si>
    <t>GNSI</t>
  </si>
  <si>
    <t>M3</t>
  </si>
  <si>
    <t>Forestal</t>
  </si>
  <si>
    <t>Planta 1</t>
  </si>
  <si>
    <t>Unidad</t>
  </si>
  <si>
    <t>Petrobras</t>
  </si>
  <si>
    <t>Otros</t>
  </si>
  <si>
    <t>Otros Cargos Transporte</t>
  </si>
  <si>
    <t>Otros Cargos (2)</t>
  </si>
  <si>
    <t>Otros Cargos (3)</t>
  </si>
  <si>
    <t>Cargo por mal Factor de potencia</t>
  </si>
  <si>
    <t>Total tCalorias</t>
  </si>
  <si>
    <t>Cargo por consumo facturado</t>
  </si>
  <si>
    <t>Factor de conversión tCalorias</t>
  </si>
  <si>
    <t>ENERGÍA</t>
  </si>
  <si>
    <t>DIÓXIDO DE CARBONO</t>
  </si>
  <si>
    <t xml:space="preserve"> </t>
  </si>
  <si>
    <t>Total Elect.</t>
  </si>
  <si>
    <t>Total Energ.</t>
  </si>
  <si>
    <t>Total CO2</t>
  </si>
  <si>
    <t>Total Cal</t>
  </si>
  <si>
    <t>Total $</t>
  </si>
  <si>
    <t>Totales kWh</t>
  </si>
  <si>
    <t>Totales $</t>
  </si>
  <si>
    <t>Totales CO2</t>
  </si>
  <si>
    <t>Totales Cal</t>
  </si>
  <si>
    <t>Etiquetas de fila</t>
  </si>
  <si>
    <t>Total general</t>
  </si>
  <si>
    <t>Suma de Total consumo</t>
  </si>
  <si>
    <t>Año Consumo</t>
  </si>
  <si>
    <t>Mes consumo</t>
  </si>
  <si>
    <t>Enero</t>
  </si>
  <si>
    <t>Febrero</t>
  </si>
  <si>
    <t>Marzo</t>
  </si>
  <si>
    <t>Abril</t>
  </si>
  <si>
    <t>Mayo</t>
  </si>
  <si>
    <t>Junio</t>
  </si>
  <si>
    <t>Julio</t>
  </si>
  <si>
    <t>Agosto</t>
  </si>
  <si>
    <t>Septiembre</t>
  </si>
  <si>
    <t>Octubre</t>
  </si>
  <si>
    <t>Noviembre</t>
  </si>
  <si>
    <t>Diciembre</t>
  </si>
  <si>
    <t>TERA CALORÍAS</t>
  </si>
  <si>
    <t>enero</t>
  </si>
  <si>
    <t>febrero</t>
  </si>
  <si>
    <t>marzo</t>
  </si>
  <si>
    <t>abril</t>
  </si>
  <si>
    <t>mayo</t>
  </si>
  <si>
    <t>junio</t>
  </si>
  <si>
    <t>julio</t>
  </si>
  <si>
    <t>agosto</t>
  </si>
  <si>
    <t>septiembre</t>
  </si>
  <si>
    <t>octubre</t>
  </si>
  <si>
    <t>noviembre</t>
  </si>
  <si>
    <t>diciembre</t>
  </si>
  <si>
    <t xml:space="preserve">   </t>
  </si>
  <si>
    <t>Cargo total</t>
  </si>
  <si>
    <t>Factor de conversión kWh-eq</t>
  </si>
  <si>
    <t>Suma de Cargo total</t>
  </si>
  <si>
    <t>Etiquetas de columna</t>
  </si>
  <si>
    <t>Suma de Total tCO2e</t>
  </si>
  <si>
    <t>Cargo Demanda Facturada HP</t>
  </si>
  <si>
    <t>Cargo Demanda Leída HP</t>
  </si>
  <si>
    <t>Cargo Demanda Facturada FP</t>
  </si>
  <si>
    <t>Total Consumo Total Energía</t>
  </si>
  <si>
    <t>Consumo Total Energía</t>
  </si>
  <si>
    <t>Total Cargo Total Energía</t>
  </si>
  <si>
    <t>Cargo Total Energía</t>
  </si>
  <si>
    <t>Total kWh</t>
  </si>
  <si>
    <t>Total tCO2</t>
  </si>
  <si>
    <t>INTRODUCCIÓN</t>
  </si>
  <si>
    <t>https://energia.gob.cl/pelp/balance-nacional-de-energia</t>
  </si>
  <si>
    <t>Documento</t>
  </si>
  <si>
    <t>Fuente</t>
  </si>
  <si>
    <t>Planillas BNE 2020/BNE 2020/Hoja "CUADROA2"</t>
  </si>
  <si>
    <t>Factores de conversión publicados en los registros del Balance Nacional de Energía del Ministerio de Energía de Chile</t>
  </si>
  <si>
    <t>kCalorias eq/kWh eq</t>
  </si>
  <si>
    <t>RESUMEN GENERAL PERFIL ANUAL DE OPERACIÓN ENERGETICA</t>
  </si>
  <si>
    <t>Fecha Lec. Anterior</t>
  </si>
  <si>
    <t>fecha Lec. Actual</t>
  </si>
  <si>
    <t>MATRIZ CONTABILIDAD ENERGÉTICA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</si>
</sst>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_ * #,##0.000000_ ;_ * \-#,##0.000000_ ;_ * &quot;-&quot;_ ;_ @_ "/>
    <numFmt numFmtId="165" formatCode="0.0000000000"/>
    <numFmt numFmtId="166" formatCode="0.00000000000"/>
    <numFmt numFmtId="167" formatCode="_ * #,##0.0_ ;_ * \-#,##0.0_ ;_ * &quot;-&quot;_ ;_ @_ "/>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b/>
      <sz val="14"/>
      <color theme="1"/>
      <name val="Calibri"/>
      <family val="2"/>
      <scheme val="minor"/>
    </font>
    <font>
      <sz val="8"/>
      <name val="Calibri"/>
      <family val="2"/>
      <scheme val="minor"/>
    </font>
    <font>
      <sz val="14"/>
      <color theme="1"/>
      <name val="Calibri"/>
      <family val="2"/>
      <scheme val="minor"/>
    </font>
    <font>
      <b/>
      <sz val="12"/>
      <color theme="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0" fontId="10" fillId="0" borderId="0" applyNumberFormat="0" applyFill="0" applyBorder="0" applyAlignment="0" applyProtection="0"/>
  </cellStyleXfs>
  <cellXfs count="84">
    <xf numFmtId="0" fontId="0" fillId="0" borderId="0" xfId="0"/>
    <xf numFmtId="0" fontId="0" fillId="2" borderId="0" xfId="0" applyFill="1"/>
    <xf numFmtId="0" fontId="0" fillId="2" borderId="0" xfId="0" applyFill="1" applyAlignment="1">
      <alignment horizontal="center"/>
    </xf>
    <xf numFmtId="41" fontId="0" fillId="2" borderId="0" xfId="1" applyFont="1" applyFill="1" applyBorder="1"/>
    <xf numFmtId="0" fontId="0" fillId="2" borderId="2" xfId="0" applyFill="1" applyBorder="1"/>
    <xf numFmtId="17" fontId="0" fillId="2" borderId="2" xfId="0" applyNumberFormat="1" applyFill="1" applyBorder="1"/>
    <xf numFmtId="0" fontId="0" fillId="2" borderId="2" xfId="0" applyFill="1" applyBorder="1" applyAlignment="1">
      <alignment horizontal="center"/>
    </xf>
    <xf numFmtId="41" fontId="0" fillId="2" borderId="2" xfId="1" applyFont="1" applyFill="1" applyBorder="1"/>
    <xf numFmtId="41" fontId="0" fillId="2" borderId="0" xfId="0" applyNumberFormat="1" applyFill="1"/>
    <xf numFmtId="0" fontId="0" fillId="2" borderId="3" xfId="0" applyFill="1" applyBorder="1"/>
    <xf numFmtId="17" fontId="0" fillId="2" borderId="3" xfId="0" applyNumberFormat="1" applyFill="1" applyBorder="1"/>
    <xf numFmtId="0" fontId="0" fillId="2" borderId="3" xfId="0" applyFill="1" applyBorder="1" applyAlignment="1">
      <alignment horizontal="center"/>
    </xf>
    <xf numFmtId="41" fontId="0" fillId="2" borderId="3" xfId="1" applyFon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5" xfId="0" applyFill="1" applyBorder="1" applyAlignment="1">
      <alignment horizontal="center"/>
    </xf>
    <xf numFmtId="41" fontId="0" fillId="2" borderId="5" xfId="1" applyFont="1" applyFill="1" applyBorder="1"/>
    <xf numFmtId="0" fontId="0" fillId="2" borderId="8" xfId="0" applyFill="1" applyBorder="1" applyAlignment="1">
      <alignment horizontal="center"/>
    </xf>
    <xf numFmtId="41" fontId="0" fillId="2" borderId="8" xfId="1" applyFont="1" applyFill="1" applyBorder="1"/>
    <xf numFmtId="41" fontId="0" fillId="0" borderId="0" xfId="0" applyNumberFormat="1"/>
    <xf numFmtId="0" fontId="0" fillId="0" borderId="0" xfId="0" pivotButton="1"/>
    <xf numFmtId="0" fontId="0" fillId="0" borderId="0" xfId="0" applyAlignment="1">
      <alignment horizontal="left"/>
    </xf>
    <xf numFmtId="0" fontId="0" fillId="3" borderId="0" xfId="0" applyFill="1"/>
    <xf numFmtId="0" fontId="6" fillId="2" borderId="0" xfId="0" applyFont="1" applyFill="1"/>
    <xf numFmtId="0" fontId="0" fillId="4" borderId="0" xfId="0" applyFill="1"/>
    <xf numFmtId="41" fontId="0" fillId="4" borderId="0" xfId="0" applyNumberFormat="1" applyFill="1"/>
    <xf numFmtId="0" fontId="0" fillId="4" borderId="13" xfId="0" applyFill="1" applyBorder="1"/>
    <xf numFmtId="0" fontId="0" fillId="4" borderId="14" xfId="0" applyFill="1" applyBorder="1"/>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0" borderId="0" xfId="0" applyAlignment="1">
      <alignment horizontal="left" indent="1"/>
    </xf>
    <xf numFmtId="0" fontId="2" fillId="4" borderId="1" xfId="0" applyFont="1" applyFill="1" applyBorder="1" applyAlignment="1">
      <alignment vertical="top" wrapText="1"/>
    </xf>
    <xf numFmtId="0" fontId="2" fillId="4" borderId="1" xfId="0" applyFont="1" applyFill="1" applyBorder="1" applyAlignment="1">
      <alignment horizontal="center" vertical="top" wrapText="1"/>
    </xf>
    <xf numFmtId="0" fontId="0" fillId="4" borderId="1" xfId="0" applyFill="1" applyBorder="1" applyAlignment="1">
      <alignment horizontal="center"/>
    </xf>
    <xf numFmtId="0" fontId="0" fillId="4" borderId="1" xfId="0" applyFill="1" applyBorder="1"/>
    <xf numFmtId="164" fontId="0" fillId="2" borderId="3" xfId="1" applyNumberFormat="1" applyFont="1" applyFill="1" applyBorder="1"/>
    <xf numFmtId="164" fontId="0" fillId="2" borderId="2" xfId="1" applyNumberFormat="1" applyFont="1" applyFill="1" applyBorder="1"/>
    <xf numFmtId="0" fontId="7" fillId="4" borderId="0" xfId="0" applyFont="1" applyFill="1"/>
    <xf numFmtId="0" fontId="3" fillId="4" borderId="0" xfId="0" applyFont="1" applyFill="1"/>
    <xf numFmtId="41" fontId="0" fillId="6" borderId="3" xfId="1" applyFont="1" applyFill="1" applyBorder="1"/>
    <xf numFmtId="41" fontId="0" fillId="6" borderId="2" xfId="1" applyFont="1" applyFill="1" applyBorder="1"/>
    <xf numFmtId="0" fontId="0" fillId="6" borderId="2" xfId="0" applyFill="1" applyBorder="1"/>
    <xf numFmtId="0" fontId="0" fillId="2" borderId="21" xfId="0" applyFill="1" applyBorder="1"/>
    <xf numFmtId="0" fontId="0" fillId="2" borderId="21" xfId="0" applyFill="1" applyBorder="1" applyProtection="1">
      <protection locked="0"/>
    </xf>
    <xf numFmtId="0" fontId="0" fillId="2" borderId="2" xfId="0" applyFill="1" applyBorder="1" applyAlignment="1" applyProtection="1">
      <alignment horizontal="center"/>
      <protection locked="0"/>
    </xf>
    <xf numFmtId="0" fontId="0" fillId="2" borderId="6" xfId="0" applyFill="1" applyBorder="1" applyProtection="1">
      <protection locked="0"/>
    </xf>
    <xf numFmtId="0" fontId="0" fillId="2" borderId="22" xfId="0" applyFill="1" applyBorder="1" applyAlignment="1" applyProtection="1">
      <alignment horizontal="center"/>
      <protection locked="0"/>
    </xf>
    <xf numFmtId="0" fontId="0" fillId="2" borderId="22" xfId="0" applyFill="1" applyBorder="1" applyAlignment="1">
      <alignment horizontal="center"/>
    </xf>
    <xf numFmtId="0" fontId="9" fillId="3" borderId="9" xfId="0" applyFont="1" applyFill="1" applyBorder="1" applyAlignment="1">
      <alignment vertical="top"/>
    </xf>
    <xf numFmtId="0" fontId="9" fillId="3" borderId="3" xfId="0" applyFont="1" applyFill="1" applyBorder="1" applyAlignment="1">
      <alignment horizontal="center" vertical="top"/>
    </xf>
    <xf numFmtId="0" fontId="9" fillId="3" borderId="3" xfId="0" applyFont="1" applyFill="1" applyBorder="1" applyAlignment="1">
      <alignment vertical="top"/>
    </xf>
    <xf numFmtId="166" fontId="0" fillId="2" borderId="2" xfId="0" applyNumberFormat="1" applyFill="1" applyBorder="1" applyAlignment="1">
      <alignment horizontal="center"/>
    </xf>
    <xf numFmtId="165" fontId="0" fillId="2" borderId="2" xfId="0" applyNumberFormat="1" applyFill="1" applyBorder="1"/>
    <xf numFmtId="0" fontId="8" fillId="2" borderId="21" xfId="0" applyFont="1" applyFill="1" applyBorder="1" applyProtection="1">
      <protection locked="0"/>
    </xf>
    <xf numFmtId="0" fontId="8" fillId="2" borderId="2" xfId="0" applyFont="1" applyFill="1" applyBorder="1" applyAlignment="1" applyProtection="1">
      <alignment horizontal="center"/>
      <protection locked="0"/>
    </xf>
    <xf numFmtId="0" fontId="10" fillId="2" borderId="2" xfId="2" applyFill="1" applyBorder="1" applyAlignment="1">
      <alignment horizontal="center"/>
    </xf>
    <xf numFmtId="2" fontId="0" fillId="2" borderId="0" xfId="0" applyNumberFormat="1" applyFill="1"/>
    <xf numFmtId="167" fontId="0" fillId="6" borderId="3" xfId="0" applyNumberFormat="1" applyFill="1" applyBorder="1"/>
    <xf numFmtId="0" fontId="11" fillId="3" borderId="1" xfId="0" applyFont="1" applyFill="1" applyBorder="1" applyAlignment="1">
      <alignment vertical="top" wrapText="1"/>
    </xf>
    <xf numFmtId="0" fontId="11" fillId="3" borderId="1" xfId="0" applyFont="1" applyFill="1" applyBorder="1" applyAlignment="1">
      <alignment horizontal="center" vertical="top" wrapText="1"/>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7" fillId="5" borderId="0" xfId="0" applyFont="1" applyFill="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cellXfs>
  <cellStyles count="3">
    <cellStyle name="Hipervínculo" xfId="2" builtinId="8"/>
    <cellStyle name="Millares [0]" xfId="1" builtinId="6"/>
    <cellStyle name="Normal" xfId="0" builtinId="0"/>
  </cellStyles>
  <dxfs count="12">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b/>
        <strike val="0"/>
        <outline val="0"/>
        <shadow val="0"/>
        <u val="none"/>
        <vertAlign val="baseline"/>
        <sz val="11"/>
        <color auto="1"/>
        <name val="Calibri"/>
        <family val="2"/>
        <scheme val="minor"/>
      </font>
      <fill>
        <patternFill patternType="solid">
          <fgColor indexed="64"/>
          <bgColor rgb="FF92D050"/>
        </patternFill>
      </fill>
      <alignmen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12).xlsx]Tabla-Graf!TablaDinámica2</c:name>
    <c:fmtId val="2"/>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Distrubución</a:t>
            </a:r>
            <a:r>
              <a:rPr lang="en-US" baseline="0"/>
              <a:t> de energía por energético </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1"/>
          <c:showBubbleSize val="0"/>
          <c:extLst>
            <c:ext xmlns:c15="http://schemas.microsoft.com/office/drawing/2012/chart" uri="{CE6537A1-D6FC-4f65-9D91-7224C49458BB}"/>
          </c:extLst>
        </c:dLbl>
      </c:pivotFmt>
      <c:pivotFmt>
        <c:idx val="11"/>
        <c:dLbl>
          <c:idx val="0"/>
          <c:showLegendKey val="0"/>
          <c:showVal val="0"/>
          <c:showCatName val="0"/>
          <c:showSerName val="0"/>
          <c:showPercent val="1"/>
          <c:showBubbleSize val="0"/>
          <c:extLst>
            <c:ext xmlns:c15="http://schemas.microsoft.com/office/drawing/2012/chart" uri="{CE6537A1-D6FC-4f65-9D91-7224C49458BB}"/>
          </c:extLst>
        </c:dLbl>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21"/>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2"/>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3"/>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4"/>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5"/>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6"/>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7"/>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8"/>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9"/>
        <c:spPr>
          <a:solidFill>
            <a:schemeClr val="accent6"/>
          </a:solidFill>
          <a:ln>
            <a:noFill/>
          </a:ln>
          <a:effectLst>
            <a:outerShdw blurRad="63500" sx="102000" sy="102000" algn="ctr" rotWithShape="0">
              <a:prstClr val="black">
                <a:alpha val="20000"/>
              </a:prstClr>
            </a:outerShdw>
          </a:effectLst>
        </c:spPr>
      </c:pivotFmt>
      <c:pivotFmt>
        <c:idx val="30"/>
        <c:spPr>
          <a:solidFill>
            <a:schemeClr val="accent6"/>
          </a:solidFill>
          <a:ln>
            <a:noFill/>
          </a:ln>
          <a:effectLst>
            <a:outerShdw blurRad="63500" sx="102000" sy="102000" algn="ctr" rotWithShape="0">
              <a:prstClr val="black">
                <a:alpha val="20000"/>
              </a:prstClr>
            </a:outerShdw>
          </a:effectLst>
        </c:spPr>
      </c:pivotFmt>
      <c:pivotFmt>
        <c:idx val="31"/>
        <c:spPr>
          <a:solidFill>
            <a:schemeClr val="accent6"/>
          </a:solidFill>
          <a:ln>
            <a:noFill/>
          </a:ln>
          <a:effectLst>
            <a:outerShdw blurRad="63500" sx="102000" sy="102000" algn="ctr" rotWithShape="0">
              <a:prstClr val="black">
                <a:alpha val="20000"/>
              </a:prstClr>
            </a:outerShdw>
          </a:effectLst>
        </c:spPr>
      </c:pivotFmt>
      <c:pivotFmt>
        <c:idx val="32"/>
        <c:spPr>
          <a:solidFill>
            <a:schemeClr val="accent6"/>
          </a:solidFill>
          <a:ln>
            <a:noFill/>
          </a:ln>
          <a:effectLst>
            <a:outerShdw blurRad="63500" sx="102000" sy="102000" algn="ctr" rotWithShape="0">
              <a:prstClr val="black">
                <a:alpha val="20000"/>
              </a:prstClr>
            </a:outerShdw>
          </a:effectLst>
        </c:spPr>
      </c:pivotFmt>
      <c:pivotFmt>
        <c:idx val="33"/>
        <c:spPr>
          <a:solidFill>
            <a:schemeClr val="accent6"/>
          </a:solidFill>
          <a:ln>
            <a:noFill/>
          </a:ln>
          <a:effectLst>
            <a:outerShdw blurRad="63500" sx="102000" sy="102000" algn="ctr" rotWithShape="0">
              <a:prstClr val="black">
                <a:alpha val="20000"/>
              </a:prstClr>
            </a:outerShdw>
          </a:effectLst>
        </c:spPr>
      </c:pivotFmt>
      <c:pivotFmt>
        <c:idx val="34"/>
        <c:spPr>
          <a:solidFill>
            <a:schemeClr val="accent6"/>
          </a:solidFill>
          <a:ln>
            <a:noFill/>
          </a:ln>
          <a:effectLst>
            <a:outerShdw blurRad="63500" sx="102000" sy="102000" algn="ctr" rotWithShape="0">
              <a:prstClr val="black">
                <a:alpha val="20000"/>
              </a:prstClr>
            </a:outerShdw>
          </a:effectLst>
        </c:spPr>
      </c:pivotFmt>
      <c:pivotFmt>
        <c:idx val="35"/>
        <c:spPr>
          <a:solidFill>
            <a:schemeClr val="accent6"/>
          </a:solidFill>
          <a:ln>
            <a:noFill/>
          </a:ln>
          <a:effectLst>
            <a:outerShdw blurRad="63500" sx="102000" sy="102000" algn="ctr" rotWithShape="0">
              <a:prstClr val="black">
                <a:alpha val="20000"/>
              </a:prstClr>
            </a:outerShdw>
          </a:effectLst>
        </c:spPr>
      </c:pivotFmt>
      <c:pivotFmt>
        <c:idx val="36"/>
        <c:spPr>
          <a:solidFill>
            <a:schemeClr val="accent6"/>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'Tabla-Graf'!$B$3</c:f>
              <c:strCache>
                <c:ptCount val="1"/>
                <c:pt idx="0">
                  <c:v>Total</c:v>
                </c:pt>
              </c:strCache>
            </c:strRef>
          </c:tx>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ED7-47DE-84E3-61FA15AA1D28}"/>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ED7-47DE-84E3-61FA15AA1D28}"/>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ED7-47DE-84E3-61FA15AA1D28}"/>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ED7-47DE-84E3-61FA15AA1D28}"/>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ED7-47DE-84E3-61FA15AA1D28}"/>
              </c:ext>
            </c:extLst>
          </c:dPt>
          <c:dPt>
            <c:idx val="5"/>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ED7-47DE-84E3-61FA15AA1D28}"/>
              </c:ext>
            </c:extLst>
          </c:dPt>
          <c:dPt>
            <c:idx val="6"/>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CED7-47DE-84E3-61FA15AA1D28}"/>
              </c:ext>
            </c:extLst>
          </c:dPt>
          <c:dPt>
            <c:idx val="7"/>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CED7-47DE-84E3-61FA15AA1D28}"/>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multiLvlStrRef>
              <c:f>'Tabla-Graf'!$A$4:$A$20</c:f>
              <c:multiLvlStrCache>
                <c:ptCount val="8"/>
                <c:lvl>
                  <c:pt idx="0">
                    <c:v>2023</c:v>
                  </c:pt>
                  <c:pt idx="1">
                    <c:v>2023</c:v>
                  </c:pt>
                  <c:pt idx="2">
                    <c:v>2023</c:v>
                  </c:pt>
                  <c:pt idx="3">
                    <c:v>2023</c:v>
                  </c:pt>
                  <c:pt idx="4">
                    <c:v>2023</c:v>
                  </c:pt>
                  <c:pt idx="5">
                    <c:v>2023</c:v>
                  </c:pt>
                  <c:pt idx="6">
                    <c:v>2023</c:v>
                  </c:pt>
                  <c:pt idx="7">
                    <c:v>2023</c:v>
                  </c:pt>
                </c:lvl>
                <c:lvl>
                  <c:pt idx="0">
                    <c:v>Biomasa</c:v>
                  </c:pt>
                  <c:pt idx="1">
                    <c:v>Electricidad</c:v>
                  </c:pt>
                  <c:pt idx="2">
                    <c:v>Gasolina</c:v>
                  </c:pt>
                  <c:pt idx="3">
                    <c:v>GLP</c:v>
                  </c:pt>
                  <c:pt idx="4">
                    <c:v>GN</c:v>
                  </c:pt>
                  <c:pt idx="5">
                    <c:v>Leña</c:v>
                  </c:pt>
                  <c:pt idx="6">
                    <c:v>Otros</c:v>
                  </c:pt>
                  <c:pt idx="7">
                    <c:v>Petróleo</c:v>
                  </c:pt>
                </c:lvl>
              </c:multiLvlStrCache>
            </c:multiLvlStrRef>
          </c:cat>
          <c:val>
            <c:numRef>
              <c:f>'Tabla-Graf'!$B$4:$B$20</c:f>
              <c:numCache>
                <c:formatCode>General</c:formatCode>
                <c:ptCount val="8"/>
                <c:pt idx="0">
                  <c:v>3270000</c:v>
                </c:pt>
                <c:pt idx="1">
                  <c:v>1026000</c:v>
                </c:pt>
                <c:pt idx="2">
                  <c:v>1767000</c:v>
                </c:pt>
                <c:pt idx="3">
                  <c:v>11227860</c:v>
                </c:pt>
                <c:pt idx="4">
                  <c:v>3453480</c:v>
                </c:pt>
                <c:pt idx="5">
                  <c:v>1708558.2</c:v>
                </c:pt>
                <c:pt idx="6">
                  <c:v>852000</c:v>
                </c:pt>
                <c:pt idx="7">
                  <c:v>7086240</c:v>
                </c:pt>
              </c:numCache>
            </c:numRef>
          </c:val>
          <c:extLst>
            <c:ext xmlns:c16="http://schemas.microsoft.com/office/drawing/2014/chart" uri="{C3380CC4-5D6E-409C-BE32-E72D297353CC}">
              <c16:uniqueId val="{00000010-CED7-47DE-84E3-61FA15AA1D28}"/>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'Tabla-Graf'!$B$62:$B$63</c:f>
              <c:strCache>
                <c:ptCount val="1"/>
                <c:pt idx="0">
                  <c:v>2023</c:v>
                </c:pt>
              </c:strCache>
            </c:strRef>
          </c:tx>
          <c:spPr>
            <a:solidFill>
              <a:schemeClr val="accent1"/>
            </a:solidFill>
            <a:ln>
              <a:noFill/>
            </a:ln>
            <a:effectLst/>
          </c:spPr>
          <c:invertIfNegative val="0"/>
          <c:cat>
            <c:strRef>
              <c:f>'Tabla-Graf'!$A$64:$A$76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'Tabla-Graf'!$B$64:$B$76</c:f>
              <c:numCache>
                <c:formatCode>General</c:formatCode>
                <c:ptCount val="12"/>
                <c:pt idx="0">
                  <c:v>633.81772657799991</c:v>
                </c:pt>
                <c:pt idx="1">
                  <c:v>651.62647029599998</c:v>
                </c:pt>
                <c:pt idx="2">
                  <c:v>669.43521401399994</c:v>
                </c:pt>
                <c:pt idx="3">
                  <c:v>687.2439577319999</c:v>
                </c:pt>
                <c:pt idx="4">
                  <c:v>705.05270144999986</c:v>
                </c:pt>
                <c:pt idx="5">
                  <c:v>722.86144516799993</c:v>
                </c:pt>
                <c:pt idx="6">
                  <c:v>740.67018888600001</c:v>
                </c:pt>
                <c:pt idx="7">
                  <c:v>758.47893260400008</c:v>
                </c:pt>
                <c:pt idx="8">
                  <c:v>776.28767632200004</c:v>
                </c:pt>
                <c:pt idx="9">
                  <c:v>794.09642004</c:v>
                </c:pt>
                <c:pt idx="10">
                  <c:v>811.90516375799996</c:v>
                </c:pt>
                <c:pt idx="11">
                  <c:v>829.7139074759998</c:v>
                </c:pt>
              </c:numCache>
            </c:numRef>
          </c:val>
          <c:extLst>
            <c:ext xmlns:c16="http://schemas.microsoft.com/office/drawing/2014/chart" uri="{C3380CC4-5D6E-409C-BE32-E72D297353CC}">
              <c16:uniqueId val="{00000000-7CB7-4C87-BBA4-B6FE395A2C0F}"/>
            </c:ext>
          </c:extLst>
        </c:ser>
        <c:ser>
          <c:idx val="1"/>
          <c:order val="1"/>
          <c:tx>
            <c:strRef>
              <c:f>'Tabla-Graf'!$C$62:$C$63</c:f>
              <c:strCache>
                <c:ptCount val="1"/>
                <c:pt idx="0">
                  <c:v>2024</c:v>
                </c:pt>
              </c:strCache>
            </c:strRef>
          </c:tx>
          <c:spPr>
            <a:solidFill>
              <a:schemeClr val="accent2"/>
            </a:solidFill>
            <a:ln>
              <a:noFill/>
            </a:ln>
            <a:effectLst/>
          </c:spPr>
          <c:invertIfNegative val="0"/>
          <c:cat>
            <c:strRef>
              <c:f>'Tabla-Graf'!$A$64:$A$76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'Tabla-Graf'!$C$64:$C$76</c:f>
              <c:numCache>
                <c:formatCode>General</c:formatCode>
                <c:ptCount val="12"/>
                <c:pt idx="0">
                  <c:v>26.911999999999999</c:v>
                </c:pt>
                <c:pt idx="1">
                  <c:v>27.2484</c:v>
                </c:pt>
                <c:pt idx="2">
                  <c:v>27.584799999999998</c:v>
                </c:pt>
                <c:pt idx="3">
                  <c:v>27.921199999999999</c:v>
                </c:pt>
                <c:pt idx="4">
                  <c:v>28.2576</c:v>
                </c:pt>
                <c:pt idx="5">
                  <c:v>28.593999999999998</c:v>
                </c:pt>
                <c:pt idx="6">
                  <c:v>28.930399999999999</c:v>
                </c:pt>
                <c:pt idx="7">
                  <c:v>29.2668</c:v>
                </c:pt>
                <c:pt idx="8">
                  <c:v>29.603199999999998</c:v>
                </c:pt>
                <c:pt idx="9">
                  <c:v>29.939599999999999</c:v>
                </c:pt>
                <c:pt idx="10">
                  <c:v>30.276</c:v>
                </c:pt>
                <c:pt idx="11">
                  <c:v>30.612400000000001</c:v>
                </c:pt>
              </c:numCache>
            </c:numRef>
          </c:val>
          <c:extLst>
            <c:ext xmlns:c16="http://schemas.microsoft.com/office/drawing/2014/chart" uri="{C3380CC4-5D6E-409C-BE32-E72D297353CC}">
              <c16:uniqueId val="{00000001-7CB7-4C87-BBA4-B6FE395A2C0F}"/>
            </c:ext>
          </c:extLst>
        </c:ser>
        <c:dLbls>
          <c:showLegendKey val="0"/>
          <c:showVal val="0"/>
          <c:showCatName val="0"/>
          <c:showSerName val="0"/>
          <c:showPercent val="0"/>
          <c:showBubbleSize val="0"/>
        </c:dLbls>
        <c:gapWidth val="219"/>
        <c:overlap val="-27"/>
        <c:axId val="1375471407"/>
        <c:axId val="1375472367"/>
      </c:barChart>
      <c:catAx>
        <c:axId val="1375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5472367"/>
        <c:crosses val="autoZero"/>
        <c:auto val="1"/>
        <c:lblAlgn val="ctr"/>
        <c:lblOffset val="100"/>
        <c:noMultiLvlLbl val="0"/>
      </c:catAx>
      <c:valAx>
        <c:axId val="13754723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5471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12).xlsx]Tabla-Graf!TablaDinámica5</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64"/>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'Tabla-Graf'!$B$80:$B$82</c:f>
              <c:strCache>
                <c:ptCount val="1"/>
                <c:pt idx="0">
                  <c:v>2023 - Consumo Total Energía</c:v>
                </c:pt>
              </c:strCache>
            </c:strRef>
          </c:tx>
          <c:spPr>
            <a:solidFill>
              <a:schemeClr val="accent1"/>
            </a:solidFill>
            <a:ln>
              <a:noFill/>
            </a:ln>
            <a:effectLst/>
          </c:spPr>
          <c:invertIfNegative val="0"/>
          <c:cat>
            <c:strRef>
              <c:f>'Tabla-Graf'!$A$83:$A$95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'Tabla-Graf'!$B$83:$B$95</c:f>
              <c:numCache>
                <c:formatCode>General</c:formatCode>
                <c:ptCount val="12"/>
                <c:pt idx="0">
                  <c:v>331000</c:v>
                </c:pt>
                <c:pt idx="1">
                  <c:v>339000</c:v>
                </c:pt>
                <c:pt idx="2">
                  <c:v>347000</c:v>
                </c:pt>
                <c:pt idx="3">
                  <c:v>355000</c:v>
                </c:pt>
                <c:pt idx="4">
                  <c:v>363000</c:v>
                </c:pt>
                <c:pt idx="5">
                  <c:v>371000</c:v>
                </c:pt>
                <c:pt idx="6">
                  <c:v>379000</c:v>
                </c:pt>
                <c:pt idx="7">
                  <c:v>387000</c:v>
                </c:pt>
                <c:pt idx="8">
                  <c:v>395000</c:v>
                </c:pt>
                <c:pt idx="9">
                  <c:v>403000</c:v>
                </c:pt>
                <c:pt idx="10">
                  <c:v>411000</c:v>
                </c:pt>
                <c:pt idx="11">
                  <c:v>419000</c:v>
                </c:pt>
              </c:numCache>
            </c:numRef>
          </c:val>
          <c:extLst>
            <c:ext xmlns:c16="http://schemas.microsoft.com/office/drawing/2014/chart" uri="{C3380CC4-5D6E-409C-BE32-E72D297353CC}">
              <c16:uniqueId val="{00000013-5822-45B3-959B-3B9850F645C4}"/>
            </c:ext>
          </c:extLst>
        </c:ser>
        <c:dLbls>
          <c:showLegendKey val="0"/>
          <c:showVal val="0"/>
          <c:showCatName val="0"/>
          <c:showSerName val="0"/>
          <c:showPercent val="0"/>
          <c:showBubbleSize val="0"/>
        </c:dLbls>
        <c:gapWidth val="219"/>
        <c:axId val="1308016991"/>
        <c:axId val="1308023711"/>
      </c:barChart>
      <c:lineChart>
        <c:grouping val="standard"/>
        <c:varyColors val="0"/>
        <c:ser>
          <c:idx val="1"/>
          <c:order val="1"/>
          <c:tx>
            <c:strRef>
              <c:f>'Tabla-Graf'!$C$80:$C$82</c:f>
              <c:strCache>
                <c:ptCount val="1"/>
                <c:pt idx="0">
                  <c:v>2023 - Cargo Total Energía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'Tabla-Graf'!$A$83:$A$95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'Tabla-Graf'!$C$83:$C$95</c:f>
              <c:numCache>
                <c:formatCode>General</c:formatCode>
                <c:ptCount val="12"/>
                <c:pt idx="0">
                  <c:v>1060000</c:v>
                </c:pt>
                <c:pt idx="1">
                  <c:v>1061100</c:v>
                </c:pt>
                <c:pt idx="2">
                  <c:v>1062200</c:v>
                </c:pt>
                <c:pt idx="3">
                  <c:v>1063300</c:v>
                </c:pt>
                <c:pt idx="4">
                  <c:v>1064400</c:v>
                </c:pt>
                <c:pt idx="5">
                  <c:v>1065500</c:v>
                </c:pt>
                <c:pt idx="6">
                  <c:v>1066600</c:v>
                </c:pt>
                <c:pt idx="7">
                  <c:v>1067700</c:v>
                </c:pt>
                <c:pt idx="8">
                  <c:v>1068800</c:v>
                </c:pt>
                <c:pt idx="9">
                  <c:v>1069900</c:v>
                </c:pt>
                <c:pt idx="10">
                  <c:v>1071000</c:v>
                </c:pt>
                <c:pt idx="11">
                  <c:v>1072100</c:v>
                </c:pt>
              </c:numCache>
            </c:numRef>
          </c:val>
          <c:smooth val="0"/>
          <c:extLst>
            <c:ext xmlns:c16="http://schemas.microsoft.com/office/drawing/2014/chart" uri="{C3380CC4-5D6E-409C-BE32-E72D297353CC}">
              <c16:uniqueId val="{00000014-5822-45B3-959B-3B9850F645C4}"/>
            </c:ext>
          </c:extLst>
        </c:ser>
        <c:dLbls>
          <c:showLegendKey val="0"/>
          <c:showVal val="0"/>
          <c:showCatName val="0"/>
          <c:showSerName val="0"/>
          <c:showPercent val="0"/>
          <c:showBubbleSize val="0"/>
        </c:dLbls>
        <c:marker val="1"/>
        <c:smooth val="0"/>
        <c:axId val="1820060575"/>
        <c:axId val="1947144783"/>
      </c:lineChart>
      <c:catAx>
        <c:axId val="1308016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08023711"/>
        <c:crosses val="autoZero"/>
        <c:auto val="1"/>
        <c:lblAlgn val="ctr"/>
        <c:lblOffset val="100"/>
        <c:noMultiLvlLbl val="0"/>
      </c:catAx>
      <c:valAx>
        <c:axId val="13080237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08016991"/>
        <c:crosses val="autoZero"/>
        <c:crossBetween val="between"/>
      </c:valAx>
      <c:valAx>
        <c:axId val="1947144783"/>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0060575"/>
        <c:crosses val="max"/>
        <c:crossBetween val="between"/>
      </c:valAx>
      <c:catAx>
        <c:axId val="1820060575"/>
        <c:scaling>
          <c:orientation val="minMax"/>
        </c:scaling>
        <c:delete val="1"/>
        <c:axPos val="b"/>
        <c:numFmt formatCode="General" sourceLinked="1"/>
        <c:majorTickMark val="out"/>
        <c:minorTickMark val="none"/>
        <c:tickLblPos val="nextTo"/>
        <c:crossAx val="1947144783"/>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pivotFmt>
      <c:pivotFmt>
        <c:idx val="9"/>
        <c:spPr>
          <a:solidFill>
            <a:schemeClr val="accent1"/>
          </a:solidFill>
          <a:ln>
            <a:noFill/>
          </a:ln>
          <a:effectLst/>
        </c:spPr>
      </c:pivotFmt>
      <c:pivotFmt>
        <c:idx val="10"/>
        <c:spPr>
          <a:solidFill>
            <a:schemeClr val="accent1"/>
          </a:solidFill>
          <a:ln>
            <a:noFill/>
          </a:ln>
          <a:effectLst/>
        </c:spPr>
      </c:pivotFmt>
      <c:pivotFmt>
        <c:idx val="11"/>
        <c:spPr>
          <a:solidFill>
            <a:schemeClr val="accent1"/>
          </a:solidFill>
          <a:ln>
            <a:noFill/>
          </a:ln>
          <a:effectLst/>
        </c:spPr>
      </c:pivotFmt>
      <c:pivotFmt>
        <c:idx val="12"/>
        <c:spPr>
          <a:solidFill>
            <a:schemeClr val="accent1"/>
          </a:solidFill>
          <a:ln>
            <a:noFill/>
          </a:ln>
          <a:effectLst/>
        </c:spPr>
      </c:pivotFmt>
      <c:pivotFmt>
        <c:idx val="13"/>
        <c:spPr>
          <a:solidFill>
            <a:schemeClr val="accent1"/>
          </a:solidFill>
          <a:ln>
            <a:noFill/>
          </a:ln>
          <a:effectLst/>
        </c:spPr>
      </c:pivotFmt>
      <c:pivotFmt>
        <c:idx val="14"/>
        <c:spPr>
          <a:solidFill>
            <a:schemeClr val="accent1"/>
          </a:solidFill>
          <a:ln>
            <a:noFill/>
          </a:ln>
          <a:effectLst/>
        </c:spPr>
      </c:pivotFmt>
      <c:pivotFmt>
        <c:idx val="15"/>
        <c:spPr>
          <a:solidFill>
            <a:schemeClr val="accent1"/>
          </a:solidFill>
          <a:ln>
            <a:noFill/>
          </a:ln>
          <a:effectLst/>
        </c:spPr>
      </c:pivotFmt>
    </c:pivotFmts>
    <c:plotArea>
      <c:layout/>
      <c:pieChart>
        <c:varyColors val="1"/>
        <c:ser>
          <c:idx val="0"/>
          <c:order val="0"/>
          <c:tx>
            <c:strRef>
              <c:f>'Tabla-Graf'!$B$100</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DD8E-4DBE-83A4-A22CD50F8FA1}"/>
              </c:ext>
            </c:extLst>
          </c:dPt>
          <c:dPt>
            <c:idx val="1"/>
            <c:bubble3D val="0"/>
            <c:spPr>
              <a:solidFill>
                <a:schemeClr val="accent2"/>
              </a:solidFill>
              <a:ln>
                <a:noFill/>
              </a:ln>
              <a:effectLst/>
            </c:spPr>
            <c:extLst>
              <c:ext xmlns:c16="http://schemas.microsoft.com/office/drawing/2014/chart" uri="{C3380CC4-5D6E-409C-BE32-E72D297353CC}">
                <c16:uniqueId val="{00000003-DD8E-4DBE-83A4-A22CD50F8FA1}"/>
              </c:ext>
            </c:extLst>
          </c:dPt>
          <c:dPt>
            <c:idx val="2"/>
            <c:bubble3D val="0"/>
            <c:spPr>
              <a:solidFill>
                <a:schemeClr val="accent3"/>
              </a:solidFill>
              <a:ln>
                <a:noFill/>
              </a:ln>
              <a:effectLst/>
            </c:spPr>
            <c:extLst>
              <c:ext xmlns:c16="http://schemas.microsoft.com/office/drawing/2014/chart" uri="{C3380CC4-5D6E-409C-BE32-E72D297353CC}">
                <c16:uniqueId val="{00000005-DD8E-4DBE-83A4-A22CD50F8FA1}"/>
              </c:ext>
            </c:extLst>
          </c:dPt>
          <c:dPt>
            <c:idx val="3"/>
            <c:bubble3D val="0"/>
            <c:spPr>
              <a:solidFill>
                <a:schemeClr val="accent4"/>
              </a:solidFill>
              <a:ln>
                <a:noFill/>
              </a:ln>
              <a:effectLst/>
            </c:spPr>
            <c:extLst>
              <c:ext xmlns:c16="http://schemas.microsoft.com/office/drawing/2014/chart" uri="{C3380CC4-5D6E-409C-BE32-E72D297353CC}">
                <c16:uniqueId val="{00000007-DD8E-4DBE-83A4-A22CD50F8FA1}"/>
              </c:ext>
            </c:extLst>
          </c:dPt>
          <c:dPt>
            <c:idx val="4"/>
            <c:bubble3D val="0"/>
            <c:spPr>
              <a:solidFill>
                <a:schemeClr val="accent5"/>
              </a:solidFill>
              <a:ln>
                <a:noFill/>
              </a:ln>
              <a:effectLst/>
            </c:spPr>
            <c:extLst>
              <c:ext xmlns:c16="http://schemas.microsoft.com/office/drawing/2014/chart" uri="{C3380CC4-5D6E-409C-BE32-E72D297353CC}">
                <c16:uniqueId val="{00000009-DD8E-4DBE-83A4-A22CD50F8FA1}"/>
              </c:ext>
            </c:extLst>
          </c:dPt>
          <c:dPt>
            <c:idx val="5"/>
            <c:bubble3D val="0"/>
            <c:spPr>
              <a:solidFill>
                <a:schemeClr val="accent6"/>
              </a:solidFill>
              <a:ln>
                <a:noFill/>
              </a:ln>
              <a:effectLst/>
            </c:spPr>
            <c:extLst>
              <c:ext xmlns:c16="http://schemas.microsoft.com/office/drawing/2014/chart" uri="{C3380CC4-5D6E-409C-BE32-E72D297353CC}">
                <c16:uniqueId val="{0000000B-DD8E-4DBE-83A4-A22CD50F8FA1}"/>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DD8E-4DBE-83A4-A22CD50F8FA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DD8E-4DBE-83A4-A22CD50F8F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'Tabla-Graf'!$A$101:$A$117</c:f>
              <c:multiLvlStrCache>
                <c:ptCount val="8"/>
                <c:lvl>
                  <c:pt idx="0">
                    <c:v>2023</c:v>
                  </c:pt>
                  <c:pt idx="1">
                    <c:v>2023</c:v>
                  </c:pt>
                  <c:pt idx="2">
                    <c:v>2023</c:v>
                  </c:pt>
                  <c:pt idx="3">
                    <c:v>2023</c:v>
                  </c:pt>
                  <c:pt idx="4">
                    <c:v>2023</c:v>
                  </c:pt>
                  <c:pt idx="5">
                    <c:v>2023</c:v>
                  </c:pt>
                  <c:pt idx="6">
                    <c:v>2023</c:v>
                  </c:pt>
                  <c:pt idx="7">
                    <c:v>2023</c:v>
                  </c:pt>
                </c:lvl>
                <c:lvl>
                  <c:pt idx="0">
                    <c:v>Biomasa</c:v>
                  </c:pt>
                  <c:pt idx="1">
                    <c:v>Electricidad</c:v>
                  </c:pt>
                  <c:pt idx="2">
                    <c:v>Gasolina</c:v>
                  </c:pt>
                  <c:pt idx="3">
                    <c:v>GLP</c:v>
                  </c:pt>
                  <c:pt idx="4">
                    <c:v>GN</c:v>
                  </c:pt>
                  <c:pt idx="5">
                    <c:v>Leña</c:v>
                  </c:pt>
                  <c:pt idx="6">
                    <c:v>Otros</c:v>
                  </c:pt>
                  <c:pt idx="7">
                    <c:v>Petróleo</c:v>
                  </c:pt>
                </c:lvl>
              </c:multiLvlStrCache>
            </c:multiLvlStrRef>
          </c:cat>
          <c:val>
            <c:numRef>
              <c:f>'Tabla-Graf'!$B$101:$B$117</c:f>
              <c:numCache>
                <c:formatCode>General</c:formatCode>
                <c:ptCount val="8"/>
                <c:pt idx="0">
                  <c:v>1340.8308</c:v>
                </c:pt>
                <c:pt idx="1">
                  <c:v>345.14639999999997</c:v>
                </c:pt>
                <c:pt idx="2">
                  <c:v>854.66256000000021</c:v>
                </c:pt>
                <c:pt idx="3">
                  <c:v>2551.3762405319999</c:v>
                </c:pt>
                <c:pt idx="4">
                  <c:v>699.53483671200001</c:v>
                </c:pt>
                <c:pt idx="5">
                  <c:v>700.57720432800011</c:v>
                </c:pt>
                <c:pt idx="6">
                  <c:v>412.09536000000003</c:v>
                </c:pt>
                <c:pt idx="7">
                  <c:v>1876.9664027519998</c:v>
                </c:pt>
              </c:numCache>
            </c:numRef>
          </c:val>
          <c:extLst>
            <c:ext xmlns:c16="http://schemas.microsoft.com/office/drawing/2014/chart" uri="{C3380CC4-5D6E-409C-BE32-E72D297353CC}">
              <c16:uniqueId val="{00000000-24C7-4FF1-A9F8-CF7D568D2DBE}"/>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12).xlsx]Tabla-Graf!TablaDinámica3</c:name>
    <c:fmtId val="3"/>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DISTRIBUCIÓN de</a:t>
            </a:r>
            <a:r>
              <a:rPr lang="en-US" baseline="0"/>
              <a:t> costos </a:t>
            </a:r>
            <a:r>
              <a:rPr lang="en-US"/>
              <a:t>POR ENERGÉTICO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12"/>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3"/>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4"/>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5"/>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6"/>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7"/>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8"/>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19"/>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outEnd"/>
          <c:showLegendKey val="0"/>
          <c:showVal val="0"/>
          <c:showCatName val="1"/>
          <c:showSerName val="0"/>
          <c:showPercent val="0"/>
          <c:showBubbleSize val="0"/>
          <c:extLst>
            <c:ext xmlns:c15="http://schemas.microsoft.com/office/drawing/2012/chart" uri="{CE6537A1-D6FC-4f65-9D91-7224C49458BB}">
              <c15:xForSave val="1"/>
            </c:ext>
          </c:extLst>
        </c:dLbl>
      </c:pivotFmt>
      <c:pivotFmt>
        <c:idx val="20"/>
      </c:pivotFmt>
      <c:pivotFmt>
        <c:idx val="21"/>
        <c:spPr>
          <a:solidFill>
            <a:schemeClr val="accent6"/>
          </a:solidFill>
          <a:ln>
            <a:noFill/>
          </a:ln>
          <a:effectLst>
            <a:outerShdw blurRad="63500" sx="102000" sy="102000" algn="ctr" rotWithShape="0">
              <a:prstClr val="black">
                <a:alpha val="20000"/>
              </a:prstClr>
            </a:outerShdw>
          </a:effectLst>
        </c:spPr>
      </c:pivotFmt>
      <c:pivotFmt>
        <c:idx val="22"/>
        <c:spPr>
          <a:solidFill>
            <a:schemeClr val="accent6"/>
          </a:solidFill>
          <a:ln>
            <a:noFill/>
          </a:ln>
          <a:effectLst>
            <a:outerShdw blurRad="63500" sx="102000" sy="102000" algn="ctr" rotWithShape="0">
              <a:prstClr val="black">
                <a:alpha val="20000"/>
              </a:prstClr>
            </a:outerShdw>
          </a:effectLst>
        </c:spPr>
      </c:pivotFmt>
      <c:pivotFmt>
        <c:idx val="23"/>
        <c:spPr>
          <a:solidFill>
            <a:schemeClr val="accent6"/>
          </a:solidFill>
          <a:ln>
            <a:noFill/>
          </a:ln>
          <a:effectLst>
            <a:outerShdw blurRad="63500" sx="102000" sy="102000" algn="ctr" rotWithShape="0">
              <a:prstClr val="black">
                <a:alpha val="20000"/>
              </a:prstClr>
            </a:outerShdw>
          </a:effectLst>
        </c:spPr>
      </c:pivotFmt>
      <c:pivotFmt>
        <c:idx val="24"/>
        <c:spPr>
          <a:solidFill>
            <a:schemeClr val="accent6"/>
          </a:solidFill>
          <a:ln>
            <a:noFill/>
          </a:ln>
          <a:effectLst>
            <a:outerShdw blurRad="63500" sx="102000" sy="102000" algn="ctr" rotWithShape="0">
              <a:prstClr val="black">
                <a:alpha val="20000"/>
              </a:prstClr>
            </a:outerShdw>
          </a:effectLst>
        </c:spPr>
      </c:pivotFmt>
      <c:pivotFmt>
        <c:idx val="25"/>
        <c:spPr>
          <a:solidFill>
            <a:schemeClr val="accent6"/>
          </a:solidFill>
          <a:ln>
            <a:noFill/>
          </a:ln>
          <a:effectLst>
            <a:outerShdw blurRad="63500" sx="102000" sy="102000" algn="ctr" rotWithShape="0">
              <a:prstClr val="black">
                <a:alpha val="20000"/>
              </a:prstClr>
            </a:outerShdw>
          </a:effectLst>
        </c:spPr>
      </c:pivotFmt>
      <c:pivotFmt>
        <c:idx val="26"/>
        <c:spPr>
          <a:solidFill>
            <a:schemeClr val="accent6"/>
          </a:solidFill>
          <a:ln>
            <a:noFill/>
          </a:ln>
          <a:effectLst>
            <a:outerShdw blurRad="63500" sx="102000" sy="102000" algn="ctr" rotWithShape="0">
              <a:prstClr val="black">
                <a:alpha val="20000"/>
              </a:prstClr>
            </a:outerShdw>
          </a:effectLst>
        </c:spPr>
      </c:pivotFmt>
      <c:pivotFmt>
        <c:idx val="27"/>
        <c:spPr>
          <a:solidFill>
            <a:schemeClr val="accent6"/>
          </a:solidFill>
          <a:ln>
            <a:noFill/>
          </a:ln>
          <a:effectLst>
            <a:outerShdw blurRad="63500" sx="102000" sy="102000" algn="ctr" rotWithShape="0">
              <a:prstClr val="black">
                <a:alpha val="20000"/>
              </a:prstClr>
            </a:outerShdw>
          </a:effectLst>
        </c:spPr>
      </c:pivotFmt>
      <c:pivotFmt>
        <c:idx val="28"/>
        <c:spPr>
          <a:solidFill>
            <a:schemeClr val="accent6"/>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'Tabla-Graf'!$B$23</c:f>
              <c:strCache>
                <c:ptCount val="1"/>
                <c:pt idx="0">
                  <c:v>Total</c:v>
                </c:pt>
              </c:strCache>
            </c:strRef>
          </c:tx>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C35-4D51-9309-37EDE51080AC}"/>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C35-4D51-9309-37EDE51080AC}"/>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C35-4D51-9309-37EDE51080AC}"/>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C35-4D51-9309-37EDE51080AC}"/>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BC35-4D51-9309-37EDE51080AC}"/>
              </c:ext>
            </c:extLst>
          </c:dPt>
          <c:dPt>
            <c:idx val="5"/>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BC35-4D51-9309-37EDE51080AC}"/>
              </c:ext>
            </c:extLst>
          </c:dPt>
          <c:dPt>
            <c:idx val="6"/>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BC35-4D51-9309-37EDE51080AC}"/>
              </c:ext>
            </c:extLst>
          </c:dPt>
          <c:dPt>
            <c:idx val="7"/>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BC35-4D51-9309-37EDE51080AC}"/>
              </c:ext>
            </c:extLst>
          </c:dPt>
          <c:dPt>
            <c:idx val="8"/>
            <c:bubble3D val="0"/>
            <c:spPr>
              <a:solidFill>
                <a:schemeClr val="accent4">
                  <a:lumMod val="80000"/>
                  <a:lumOff val="20000"/>
                </a:schemeClr>
              </a:solidFill>
              <a:ln>
                <a:noFill/>
              </a:ln>
              <a:effectLst/>
            </c:spPr>
            <c:extLst>
              <c:ext xmlns:c16="http://schemas.microsoft.com/office/drawing/2014/chart" uri="{C3380CC4-5D6E-409C-BE32-E72D297353CC}">
                <c16:uniqueId val="{00000011-BC35-4D51-9309-37EDE51080AC}"/>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multiLvlStrRef>
              <c:f>'Tabla-Graf'!$A$24:$A$40</c:f>
              <c:multiLvlStrCache>
                <c:ptCount val="8"/>
                <c:lvl>
                  <c:pt idx="0">
                    <c:v>2023</c:v>
                  </c:pt>
                  <c:pt idx="1">
                    <c:v>2023</c:v>
                  </c:pt>
                  <c:pt idx="2">
                    <c:v>2023</c:v>
                  </c:pt>
                  <c:pt idx="3">
                    <c:v>2023</c:v>
                  </c:pt>
                  <c:pt idx="4">
                    <c:v>2023</c:v>
                  </c:pt>
                  <c:pt idx="5">
                    <c:v>2023</c:v>
                  </c:pt>
                  <c:pt idx="6">
                    <c:v>2023</c:v>
                  </c:pt>
                  <c:pt idx="7">
                    <c:v>2023</c:v>
                  </c:pt>
                </c:lvl>
                <c:lvl>
                  <c:pt idx="0">
                    <c:v>Biomasa</c:v>
                  </c:pt>
                  <c:pt idx="1">
                    <c:v>Electricidad</c:v>
                  </c:pt>
                  <c:pt idx="2">
                    <c:v>Gasolina</c:v>
                  </c:pt>
                  <c:pt idx="3">
                    <c:v>GLP</c:v>
                  </c:pt>
                  <c:pt idx="4">
                    <c:v>GN</c:v>
                  </c:pt>
                  <c:pt idx="5">
                    <c:v>Leña</c:v>
                  </c:pt>
                  <c:pt idx="6">
                    <c:v>Otros</c:v>
                  </c:pt>
                  <c:pt idx="7">
                    <c:v>Petróleo</c:v>
                  </c:pt>
                </c:lvl>
              </c:multiLvlStrCache>
            </c:multiLvlStrRef>
          </c:cat>
          <c:val>
            <c:numRef>
              <c:f>'Tabla-Graf'!$B$24:$B$40</c:f>
              <c:numCache>
                <c:formatCode>General</c:formatCode>
                <c:ptCount val="8"/>
                <c:pt idx="0">
                  <c:v>1560000</c:v>
                </c:pt>
                <c:pt idx="1">
                  <c:v>1872600</c:v>
                </c:pt>
                <c:pt idx="2">
                  <c:v>1560000</c:v>
                </c:pt>
                <c:pt idx="3">
                  <c:v>1560000</c:v>
                </c:pt>
                <c:pt idx="4">
                  <c:v>1560000</c:v>
                </c:pt>
                <c:pt idx="5">
                  <c:v>1560000</c:v>
                </c:pt>
                <c:pt idx="6">
                  <c:v>1560000</c:v>
                </c:pt>
                <c:pt idx="7">
                  <c:v>1560000</c:v>
                </c:pt>
              </c:numCache>
            </c:numRef>
          </c:val>
          <c:extLst>
            <c:ext xmlns:c16="http://schemas.microsoft.com/office/drawing/2014/chart" uri="{C3380CC4-5D6E-409C-BE32-E72D297353CC}">
              <c16:uniqueId val="{00000012-BC35-4D51-9309-37EDE51080A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12).xlsx]Tabla-Graf!TablaDinámica1</c:name>
    <c:fmtId val="2"/>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L"/>
              <a:t>TOTAL CONSUMO ENERGÍA KWH-EQ</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'Tabla-Graf'!$B$44:$B$45</c:f>
              <c:strCache>
                <c:ptCount val="1"/>
                <c:pt idx="0">
                  <c:v>2023</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'Tabla-Graf'!$A$46:$A$58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'Tabla-Graf'!$B$46:$B$58</c:f>
              <c:numCache>
                <c:formatCode>General</c:formatCode>
                <c:ptCount val="12"/>
                <c:pt idx="0">
                  <c:v>2218651</c:v>
                </c:pt>
                <c:pt idx="1">
                  <c:v>2275731.7000000002</c:v>
                </c:pt>
                <c:pt idx="2">
                  <c:v>2332812.4</c:v>
                </c:pt>
                <c:pt idx="3">
                  <c:v>2389893.1</c:v>
                </c:pt>
                <c:pt idx="4">
                  <c:v>2446973.7999999998</c:v>
                </c:pt>
                <c:pt idx="5">
                  <c:v>2504054.5</c:v>
                </c:pt>
                <c:pt idx="6">
                  <c:v>2561135.2000000002</c:v>
                </c:pt>
                <c:pt idx="7">
                  <c:v>2618215.9</c:v>
                </c:pt>
                <c:pt idx="8">
                  <c:v>2675296.6</c:v>
                </c:pt>
                <c:pt idx="9">
                  <c:v>2732377.3</c:v>
                </c:pt>
                <c:pt idx="10">
                  <c:v>2789458</c:v>
                </c:pt>
                <c:pt idx="11">
                  <c:v>2846538.7</c:v>
                </c:pt>
              </c:numCache>
            </c:numRef>
          </c:val>
          <c:extLst>
            <c:ext xmlns:c16="http://schemas.microsoft.com/office/drawing/2014/chart" uri="{C3380CC4-5D6E-409C-BE32-E72D297353CC}">
              <c16:uniqueId val="{00000000-534F-4432-97FA-EE5ADBA4C654}"/>
            </c:ext>
          </c:extLst>
        </c:ser>
        <c:ser>
          <c:idx val="1"/>
          <c:order val="1"/>
          <c:tx>
            <c:strRef>
              <c:f>'Tabla-Graf'!$C$44:$C$45</c:f>
              <c:strCache>
                <c:ptCount val="1"/>
                <c:pt idx="0">
                  <c:v>2024</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'Tabla-Graf'!$A$46:$A$58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'Tabla-Graf'!$C$46:$C$58</c:f>
              <c:numCache>
                <c:formatCode>General</c:formatCode>
                <c:ptCount val="12"/>
                <c:pt idx="0">
                  <c:v>80000</c:v>
                </c:pt>
                <c:pt idx="1">
                  <c:v>81000</c:v>
                </c:pt>
                <c:pt idx="2">
                  <c:v>82000</c:v>
                </c:pt>
                <c:pt idx="3">
                  <c:v>83000</c:v>
                </c:pt>
                <c:pt idx="4">
                  <c:v>84000</c:v>
                </c:pt>
                <c:pt idx="5">
                  <c:v>85000</c:v>
                </c:pt>
                <c:pt idx="6">
                  <c:v>86000</c:v>
                </c:pt>
                <c:pt idx="7">
                  <c:v>87000</c:v>
                </c:pt>
                <c:pt idx="8">
                  <c:v>88000</c:v>
                </c:pt>
                <c:pt idx="9">
                  <c:v>89000</c:v>
                </c:pt>
                <c:pt idx="10">
                  <c:v>90000</c:v>
                </c:pt>
                <c:pt idx="11">
                  <c:v>91000</c:v>
                </c:pt>
              </c:numCache>
            </c:numRef>
          </c:val>
          <c:extLst>
            <c:ext xmlns:c16="http://schemas.microsoft.com/office/drawing/2014/chart" uri="{C3380CC4-5D6E-409C-BE32-E72D297353CC}">
              <c16:uniqueId val="{00000003-534F-4432-97FA-EE5ADBA4C654}"/>
            </c:ext>
          </c:extLst>
        </c:ser>
        <c:dLbls>
          <c:showLegendKey val="0"/>
          <c:showVal val="0"/>
          <c:showCatName val="0"/>
          <c:showSerName val="0"/>
          <c:showPercent val="0"/>
          <c:showBubbleSize val="0"/>
        </c:dLbls>
        <c:gapWidth val="100"/>
        <c:overlap val="-24"/>
        <c:axId val="1811486639"/>
        <c:axId val="1811481839"/>
      </c:barChart>
      <c:catAx>
        <c:axId val="18114866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1481839"/>
        <c:crosses val="autoZero"/>
        <c:auto val="1"/>
        <c:lblAlgn val="ctr"/>
        <c:lblOffset val="100"/>
        <c:noMultiLvlLbl val="0"/>
      </c:catAx>
      <c:valAx>
        <c:axId val="1811481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CL"/>
                  <a:t>Consumo kWh-eq</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14866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12).xlsx]Tabla-Graf!TablaDinámica4</c:name>
    <c:fmtId val="2"/>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L"/>
              <a:t>TONELADAS DE CO2-EQ</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'Tabla-Graf'!$B$62:$B$63</c:f>
              <c:strCache>
                <c:ptCount val="1"/>
                <c:pt idx="0">
                  <c:v>2023</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'Tabla-Graf'!$A$64:$A$76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'Tabla-Graf'!$B$64:$B$76</c:f>
              <c:numCache>
                <c:formatCode>General</c:formatCode>
                <c:ptCount val="12"/>
                <c:pt idx="0">
                  <c:v>633.81772657799991</c:v>
                </c:pt>
                <c:pt idx="1">
                  <c:v>651.62647029599998</c:v>
                </c:pt>
                <c:pt idx="2">
                  <c:v>669.43521401399994</c:v>
                </c:pt>
                <c:pt idx="3">
                  <c:v>687.2439577319999</c:v>
                </c:pt>
                <c:pt idx="4">
                  <c:v>705.05270144999986</c:v>
                </c:pt>
                <c:pt idx="5">
                  <c:v>722.86144516799993</c:v>
                </c:pt>
                <c:pt idx="6">
                  <c:v>740.67018888600001</c:v>
                </c:pt>
                <c:pt idx="7">
                  <c:v>758.47893260400008</c:v>
                </c:pt>
                <c:pt idx="8">
                  <c:v>776.28767632200004</c:v>
                </c:pt>
                <c:pt idx="9">
                  <c:v>794.09642004</c:v>
                </c:pt>
                <c:pt idx="10">
                  <c:v>811.90516375799996</c:v>
                </c:pt>
                <c:pt idx="11">
                  <c:v>829.7139074759998</c:v>
                </c:pt>
              </c:numCache>
            </c:numRef>
          </c:val>
          <c:extLst>
            <c:ext xmlns:c16="http://schemas.microsoft.com/office/drawing/2014/chart" uri="{C3380CC4-5D6E-409C-BE32-E72D297353CC}">
              <c16:uniqueId val="{00000000-4EBA-4BCD-B6BF-379070A8A500}"/>
            </c:ext>
          </c:extLst>
        </c:ser>
        <c:ser>
          <c:idx val="1"/>
          <c:order val="1"/>
          <c:tx>
            <c:strRef>
              <c:f>'Tabla-Graf'!$C$62:$C$63</c:f>
              <c:strCache>
                <c:ptCount val="1"/>
                <c:pt idx="0">
                  <c:v>2024</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'Tabla-Graf'!$A$64:$A$76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'Tabla-Graf'!$C$64:$C$76</c:f>
              <c:numCache>
                <c:formatCode>General</c:formatCode>
                <c:ptCount val="12"/>
                <c:pt idx="0">
                  <c:v>26.911999999999999</c:v>
                </c:pt>
                <c:pt idx="1">
                  <c:v>27.2484</c:v>
                </c:pt>
                <c:pt idx="2">
                  <c:v>27.584799999999998</c:v>
                </c:pt>
                <c:pt idx="3">
                  <c:v>27.921199999999999</c:v>
                </c:pt>
                <c:pt idx="4">
                  <c:v>28.2576</c:v>
                </c:pt>
                <c:pt idx="5">
                  <c:v>28.593999999999998</c:v>
                </c:pt>
                <c:pt idx="6">
                  <c:v>28.930399999999999</c:v>
                </c:pt>
                <c:pt idx="7">
                  <c:v>29.2668</c:v>
                </c:pt>
                <c:pt idx="8">
                  <c:v>29.603199999999998</c:v>
                </c:pt>
                <c:pt idx="9">
                  <c:v>29.939599999999999</c:v>
                </c:pt>
                <c:pt idx="10">
                  <c:v>30.276</c:v>
                </c:pt>
                <c:pt idx="11">
                  <c:v>30.612400000000001</c:v>
                </c:pt>
              </c:numCache>
            </c:numRef>
          </c:val>
          <c:extLst>
            <c:ext xmlns:c16="http://schemas.microsoft.com/office/drawing/2014/chart" uri="{C3380CC4-5D6E-409C-BE32-E72D297353CC}">
              <c16:uniqueId val="{00000001-4EBA-4BCD-B6BF-379070A8A500}"/>
            </c:ext>
          </c:extLst>
        </c:ser>
        <c:dLbls>
          <c:showLegendKey val="0"/>
          <c:showVal val="0"/>
          <c:showCatName val="0"/>
          <c:showSerName val="0"/>
          <c:showPercent val="0"/>
          <c:showBubbleSize val="0"/>
        </c:dLbls>
        <c:gapWidth val="100"/>
        <c:overlap val="-24"/>
        <c:axId val="1375471407"/>
        <c:axId val="1375472367"/>
      </c:barChart>
      <c:catAx>
        <c:axId val="1375471407"/>
        <c:scaling>
          <c:orientation val="minMax"/>
        </c:scaling>
        <c:delete val="0"/>
        <c:axPos val="b"/>
        <c:title>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5472367"/>
        <c:crosses val="autoZero"/>
        <c:auto val="1"/>
        <c:lblAlgn val="ctr"/>
        <c:lblOffset val="100"/>
        <c:noMultiLvlLbl val="0"/>
      </c:catAx>
      <c:valAx>
        <c:axId val="1375472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CL"/>
                  <a:t>tCO2-eq</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75471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12).xlsx]Tabla-Graf!TablaDinámica5</c:name>
    <c:fmtId val="2"/>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L"/>
              <a:t>Consumo Energía vs Costos Energía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66"/>
        <c:spPr>
          <a:ln w="349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'Tabla-Graf'!$B$80:$B$82</c:f>
              <c:strCache>
                <c:ptCount val="1"/>
                <c:pt idx="0">
                  <c:v>2023 - Consumo Total Energía</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'Tabla-Graf'!$A$83:$A$95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'Tabla-Graf'!$B$83:$B$95</c:f>
              <c:numCache>
                <c:formatCode>General</c:formatCode>
                <c:ptCount val="12"/>
                <c:pt idx="0">
                  <c:v>331000</c:v>
                </c:pt>
                <c:pt idx="1">
                  <c:v>339000</c:v>
                </c:pt>
                <c:pt idx="2">
                  <c:v>347000</c:v>
                </c:pt>
                <c:pt idx="3">
                  <c:v>355000</c:v>
                </c:pt>
                <c:pt idx="4">
                  <c:v>363000</c:v>
                </c:pt>
                <c:pt idx="5">
                  <c:v>371000</c:v>
                </c:pt>
                <c:pt idx="6">
                  <c:v>379000</c:v>
                </c:pt>
                <c:pt idx="7">
                  <c:v>387000</c:v>
                </c:pt>
                <c:pt idx="8">
                  <c:v>395000</c:v>
                </c:pt>
                <c:pt idx="9">
                  <c:v>403000</c:v>
                </c:pt>
                <c:pt idx="10">
                  <c:v>411000</c:v>
                </c:pt>
                <c:pt idx="11">
                  <c:v>419000</c:v>
                </c:pt>
              </c:numCache>
            </c:numRef>
          </c:val>
          <c:extLst>
            <c:ext xmlns:c16="http://schemas.microsoft.com/office/drawing/2014/chart" uri="{C3380CC4-5D6E-409C-BE32-E72D297353CC}">
              <c16:uniqueId val="{00000000-8C2C-47F9-924E-7059FB035395}"/>
            </c:ext>
          </c:extLst>
        </c:ser>
        <c:dLbls>
          <c:showLegendKey val="0"/>
          <c:showVal val="0"/>
          <c:showCatName val="0"/>
          <c:showSerName val="0"/>
          <c:showPercent val="0"/>
          <c:showBubbleSize val="0"/>
        </c:dLbls>
        <c:gapWidth val="219"/>
        <c:axId val="1308016991"/>
        <c:axId val="1308023711"/>
      </c:barChart>
      <c:lineChart>
        <c:grouping val="stacked"/>
        <c:varyColors val="0"/>
        <c:ser>
          <c:idx val="1"/>
          <c:order val="1"/>
          <c:tx>
            <c:strRef>
              <c:f>'Tabla-Graf'!$C$80:$C$82</c:f>
              <c:strCache>
                <c:ptCount val="1"/>
                <c:pt idx="0">
                  <c:v>2023 - Cargo Total Energía</c:v>
                </c:pt>
              </c:strCache>
            </c:strRef>
          </c:tx>
          <c:spPr>
            <a:ln w="349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cat>
            <c:strRef>
              <c:f>'Tabla-Graf'!$A$83:$A$95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'Tabla-Graf'!$C$83:$C$95</c:f>
              <c:numCache>
                <c:formatCode>General</c:formatCode>
                <c:ptCount val="12"/>
                <c:pt idx="0">
                  <c:v>1060000</c:v>
                </c:pt>
                <c:pt idx="1">
                  <c:v>1061100</c:v>
                </c:pt>
                <c:pt idx="2">
                  <c:v>1062200</c:v>
                </c:pt>
                <c:pt idx="3">
                  <c:v>1063300</c:v>
                </c:pt>
                <c:pt idx="4">
                  <c:v>1064400</c:v>
                </c:pt>
                <c:pt idx="5">
                  <c:v>1065500</c:v>
                </c:pt>
                <c:pt idx="6">
                  <c:v>1066600</c:v>
                </c:pt>
                <c:pt idx="7">
                  <c:v>1067700</c:v>
                </c:pt>
                <c:pt idx="8">
                  <c:v>1068800</c:v>
                </c:pt>
                <c:pt idx="9">
                  <c:v>1069900</c:v>
                </c:pt>
                <c:pt idx="10">
                  <c:v>1071000</c:v>
                </c:pt>
                <c:pt idx="11">
                  <c:v>1072100</c:v>
                </c:pt>
              </c:numCache>
            </c:numRef>
          </c:val>
          <c:smooth val="0"/>
          <c:extLst>
            <c:ext xmlns:c16="http://schemas.microsoft.com/office/drawing/2014/chart" uri="{C3380CC4-5D6E-409C-BE32-E72D297353CC}">
              <c16:uniqueId val="{00000001-8C2C-47F9-924E-7059FB035395}"/>
            </c:ext>
          </c:extLst>
        </c:ser>
        <c:dLbls>
          <c:showLegendKey val="0"/>
          <c:showVal val="0"/>
          <c:showCatName val="0"/>
          <c:showSerName val="0"/>
          <c:showPercent val="0"/>
          <c:showBubbleSize val="0"/>
        </c:dLbls>
        <c:marker val="1"/>
        <c:smooth val="0"/>
        <c:axId val="1820060575"/>
        <c:axId val="1947144783"/>
      </c:lineChart>
      <c:catAx>
        <c:axId val="130801699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08023711"/>
        <c:crosses val="autoZero"/>
        <c:auto val="1"/>
        <c:lblAlgn val="ctr"/>
        <c:lblOffset val="100"/>
        <c:noMultiLvlLbl val="0"/>
      </c:catAx>
      <c:valAx>
        <c:axId val="13080237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CL"/>
                  <a:t>Energía (kWh-eq/mes)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08016991"/>
        <c:crosses val="autoZero"/>
        <c:crossBetween val="between"/>
      </c:valAx>
      <c:valAx>
        <c:axId val="1947144783"/>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CL"/>
                  <a:t>Costos ($kWh-eq/mes)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0060575"/>
        <c:crosses val="max"/>
        <c:crossBetween val="between"/>
      </c:valAx>
      <c:catAx>
        <c:axId val="1820060575"/>
        <c:scaling>
          <c:orientation val="minMax"/>
        </c:scaling>
        <c:delete val="1"/>
        <c:axPos val="b"/>
        <c:numFmt formatCode="General" sourceLinked="1"/>
        <c:majorTickMark val="none"/>
        <c:minorTickMark val="none"/>
        <c:tickLblPos val="nextTo"/>
        <c:crossAx val="1947144783"/>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12).xlsx]Tabla-Graf!TablaDinámica6</c:name>
    <c:fmtId val="2"/>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distribución</a:t>
            </a:r>
            <a:r>
              <a:rPr lang="en-US" baseline="0"/>
              <a:t> de tco2 por energético</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1"/>
          <c:showBubbleSize val="0"/>
          <c:extLst>
            <c:ext xmlns:c15="http://schemas.microsoft.com/office/drawing/2012/chart" uri="{CE6537A1-D6FC-4f65-9D91-7224C49458BB}"/>
          </c:extLst>
        </c:dLbl>
      </c:pivotFmt>
      <c:pivotFmt>
        <c:idx val="1"/>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bestFit"/>
          <c:showLegendKey val="0"/>
          <c:showVal val="1"/>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1"/>
          <c:showBubbleSize val="0"/>
          <c:extLst>
            <c:ext xmlns:c15="http://schemas.microsoft.com/office/drawing/2012/chart" uri="{CE6537A1-D6FC-4f65-9D91-7224C49458BB}"/>
          </c:extLst>
        </c:dLbl>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spPr>
          <a:solidFill>
            <a:schemeClr val="accent6"/>
          </a:solidFill>
          <a:ln>
            <a:noFill/>
          </a:ln>
          <a:effectLst>
            <a:outerShdw blurRad="635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18"/>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19"/>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0"/>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1"/>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2"/>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3"/>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4"/>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5"/>
        <c:spPr>
          <a:solidFill>
            <a:schemeClr val="accent6"/>
          </a:solidFill>
          <a:ln>
            <a:noFill/>
          </a:ln>
          <a:effectLst>
            <a:outerShdw blurRad="63500" sx="102000" sy="102000" algn="ctr" rotWithShape="0">
              <a:prstClr val="black">
                <a:alpha val="20000"/>
              </a:prst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'Tabla-Graf'!$B$100</c:f>
              <c:strCache>
                <c:ptCount val="1"/>
                <c:pt idx="0">
                  <c:v>Total</c:v>
                </c:pt>
              </c:strCache>
            </c:strRef>
          </c:tx>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392-4249-8E99-67CF4F9DCAF2}"/>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1392-4249-8E99-67CF4F9DCAF2}"/>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1392-4249-8E99-67CF4F9DCAF2}"/>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1392-4249-8E99-67CF4F9DCAF2}"/>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1392-4249-8E99-67CF4F9DCAF2}"/>
              </c:ext>
            </c:extLst>
          </c:dPt>
          <c:dPt>
            <c:idx val="5"/>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1392-4249-8E99-67CF4F9DCAF2}"/>
              </c:ext>
            </c:extLst>
          </c:dPt>
          <c:dPt>
            <c:idx val="6"/>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1392-4249-8E99-67CF4F9DCAF2}"/>
              </c:ext>
            </c:extLst>
          </c:dPt>
          <c:dPt>
            <c:idx val="7"/>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1392-4249-8E99-67CF4F9DCAF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1-1392-4249-8E99-67CF4F9DCAF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3-1392-4249-8E99-67CF4F9DCAF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5-1392-4249-8E99-67CF4F9DCAF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7-1392-4249-8E99-67CF4F9DCAF2}"/>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9-1392-4249-8E99-67CF4F9DCAF2}"/>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B-1392-4249-8E99-67CF4F9DCAF2}"/>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D-1392-4249-8E99-67CF4F9DCAF2}"/>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extLst>
                <c:ext xmlns:c16="http://schemas.microsoft.com/office/drawing/2014/chart" uri="{C3380CC4-5D6E-409C-BE32-E72D297353CC}">
                  <c16:uniqueId val="{0000000F-1392-4249-8E99-67CF4F9DCAF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solidFill>
                    <a:latin typeface="+mn-lt"/>
                    <a:ea typeface="+mn-ea"/>
                    <a:cs typeface="+mn-cs"/>
                  </a:defRPr>
                </a:pPr>
                <a:endParaRPr lang="es-CL"/>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'Tabla-Graf'!$A$101:$A$117</c:f>
              <c:multiLvlStrCache>
                <c:ptCount val="8"/>
                <c:lvl>
                  <c:pt idx="0">
                    <c:v>2023</c:v>
                  </c:pt>
                  <c:pt idx="1">
                    <c:v>2023</c:v>
                  </c:pt>
                  <c:pt idx="2">
                    <c:v>2023</c:v>
                  </c:pt>
                  <c:pt idx="3">
                    <c:v>2023</c:v>
                  </c:pt>
                  <c:pt idx="4">
                    <c:v>2023</c:v>
                  </c:pt>
                  <c:pt idx="5">
                    <c:v>2023</c:v>
                  </c:pt>
                  <c:pt idx="6">
                    <c:v>2023</c:v>
                  </c:pt>
                  <c:pt idx="7">
                    <c:v>2023</c:v>
                  </c:pt>
                </c:lvl>
                <c:lvl>
                  <c:pt idx="0">
                    <c:v>Biomasa</c:v>
                  </c:pt>
                  <c:pt idx="1">
                    <c:v>Electricidad</c:v>
                  </c:pt>
                  <c:pt idx="2">
                    <c:v>Gasolina</c:v>
                  </c:pt>
                  <c:pt idx="3">
                    <c:v>GLP</c:v>
                  </c:pt>
                  <c:pt idx="4">
                    <c:v>GN</c:v>
                  </c:pt>
                  <c:pt idx="5">
                    <c:v>Leña</c:v>
                  </c:pt>
                  <c:pt idx="6">
                    <c:v>Otros</c:v>
                  </c:pt>
                  <c:pt idx="7">
                    <c:v>Petróleo</c:v>
                  </c:pt>
                </c:lvl>
              </c:multiLvlStrCache>
            </c:multiLvlStrRef>
          </c:cat>
          <c:val>
            <c:numRef>
              <c:f>'Tabla-Graf'!$B$101:$B$117</c:f>
              <c:numCache>
                <c:formatCode>General</c:formatCode>
                <c:ptCount val="8"/>
                <c:pt idx="0">
                  <c:v>1340.8308</c:v>
                </c:pt>
                <c:pt idx="1">
                  <c:v>345.14639999999997</c:v>
                </c:pt>
                <c:pt idx="2">
                  <c:v>854.66256000000021</c:v>
                </c:pt>
                <c:pt idx="3">
                  <c:v>2551.3762405319999</c:v>
                </c:pt>
                <c:pt idx="4">
                  <c:v>699.53483671200001</c:v>
                </c:pt>
                <c:pt idx="5">
                  <c:v>700.57720432800011</c:v>
                </c:pt>
                <c:pt idx="6">
                  <c:v>412.09536000000003</c:v>
                </c:pt>
                <c:pt idx="7">
                  <c:v>1876.9664027519998</c:v>
                </c:pt>
              </c:numCache>
            </c:numRef>
          </c:val>
          <c:extLst>
            <c:ext xmlns:c16="http://schemas.microsoft.com/office/drawing/2014/chart" uri="{C3380CC4-5D6E-409C-BE32-E72D297353CC}">
              <c16:uniqueId val="{00000010-1392-4249-8E99-67CF4F9DCAF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12).xlsx]Tabla-Graf!TablaDinámica2</c:name>
    <c:fmtId val="0"/>
  </c:pivotSource>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CL"/>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L"/>
            </a:p>
          </c:txPr>
          <c:showLegendKey val="0"/>
          <c:showVal val="0"/>
          <c:showCatName val="0"/>
          <c:showSerName val="0"/>
          <c:showPercent val="1"/>
          <c:showBubbleSize val="0"/>
          <c:extLst>
            <c:ext xmlns:c15="http://schemas.microsoft.com/office/drawing/2012/chart" uri="{CE6537A1-D6FC-4f65-9D91-7224C49458BB}"/>
          </c:extLst>
        </c:dLbl>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s>
    <c:plotArea>
      <c:layout/>
      <c:pieChart>
        <c:varyColors val="1"/>
        <c:ser>
          <c:idx val="0"/>
          <c:order val="0"/>
          <c:tx>
            <c:strRef>
              <c:f>'Tabla-Graf'!$B$3</c:f>
              <c:strCache>
                <c:ptCount val="1"/>
                <c:pt idx="0">
                  <c:v>Total</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E987-42A5-88E4-61454B0D9049}"/>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E987-42A5-88E4-61454B0D9049}"/>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E987-42A5-88E4-61454B0D9049}"/>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E987-42A5-88E4-61454B0D9049}"/>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E987-42A5-88E4-61454B0D9049}"/>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E987-42A5-88E4-61454B0D9049}"/>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E987-42A5-88E4-61454B0D9049}"/>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E987-42A5-88E4-61454B0D90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L"/>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multiLvlStrRef>
              <c:f>'Tabla-Graf'!$A$4:$A$20</c:f>
              <c:multiLvlStrCache>
                <c:ptCount val="8"/>
                <c:lvl>
                  <c:pt idx="0">
                    <c:v>2023</c:v>
                  </c:pt>
                  <c:pt idx="1">
                    <c:v>2023</c:v>
                  </c:pt>
                  <c:pt idx="2">
                    <c:v>2023</c:v>
                  </c:pt>
                  <c:pt idx="3">
                    <c:v>2023</c:v>
                  </c:pt>
                  <c:pt idx="4">
                    <c:v>2023</c:v>
                  </c:pt>
                  <c:pt idx="5">
                    <c:v>2023</c:v>
                  </c:pt>
                  <c:pt idx="6">
                    <c:v>2023</c:v>
                  </c:pt>
                  <c:pt idx="7">
                    <c:v>2023</c:v>
                  </c:pt>
                </c:lvl>
                <c:lvl>
                  <c:pt idx="0">
                    <c:v>Biomasa</c:v>
                  </c:pt>
                  <c:pt idx="1">
                    <c:v>Electricidad</c:v>
                  </c:pt>
                  <c:pt idx="2">
                    <c:v>Gasolina</c:v>
                  </c:pt>
                  <c:pt idx="3">
                    <c:v>GLP</c:v>
                  </c:pt>
                  <c:pt idx="4">
                    <c:v>GN</c:v>
                  </c:pt>
                  <c:pt idx="5">
                    <c:v>Leña</c:v>
                  </c:pt>
                  <c:pt idx="6">
                    <c:v>Otros</c:v>
                  </c:pt>
                  <c:pt idx="7">
                    <c:v>Petróleo</c:v>
                  </c:pt>
                </c:lvl>
              </c:multiLvlStrCache>
            </c:multiLvlStrRef>
          </c:cat>
          <c:val>
            <c:numRef>
              <c:f>'Tabla-Graf'!$B$4:$B$20</c:f>
              <c:numCache>
                <c:formatCode>General</c:formatCode>
                <c:ptCount val="8"/>
                <c:pt idx="0">
                  <c:v>3270000</c:v>
                </c:pt>
                <c:pt idx="1">
                  <c:v>1026000</c:v>
                </c:pt>
                <c:pt idx="2">
                  <c:v>1767000</c:v>
                </c:pt>
                <c:pt idx="3">
                  <c:v>11227860</c:v>
                </c:pt>
                <c:pt idx="4">
                  <c:v>3453480</c:v>
                </c:pt>
                <c:pt idx="5">
                  <c:v>1708558.2</c:v>
                </c:pt>
                <c:pt idx="6">
                  <c:v>852000</c:v>
                </c:pt>
                <c:pt idx="7">
                  <c:v>7086240</c:v>
                </c:pt>
              </c:numCache>
            </c:numRef>
          </c:val>
          <c:extLst>
            <c:ext xmlns:c16="http://schemas.microsoft.com/office/drawing/2014/chart" uri="{C3380CC4-5D6E-409C-BE32-E72D297353CC}">
              <c16:uniqueId val="{00000002-C182-46F1-A5AB-594FCCBAFD7C}"/>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
        <c:idx val="9"/>
        <c:spPr>
          <a:solidFill>
            <a:schemeClr val="accent1"/>
          </a:solidFill>
          <a:ln>
            <a:noFill/>
          </a:ln>
          <a:effectLst/>
        </c:spPr>
      </c:pivotFmt>
      <c:pivotFmt>
        <c:idx val="10"/>
        <c:spPr>
          <a:solidFill>
            <a:schemeClr val="accent1"/>
          </a:solidFill>
          <a:ln>
            <a:noFill/>
          </a:ln>
          <a:effectLst/>
        </c:spPr>
      </c:pivotFmt>
      <c:pivotFmt>
        <c:idx val="11"/>
        <c:spPr>
          <a:solidFill>
            <a:schemeClr val="accent1"/>
          </a:solidFill>
          <a:ln>
            <a:noFill/>
          </a:ln>
          <a:effectLst/>
        </c:spPr>
      </c:pivotFmt>
      <c:pivotFmt>
        <c:idx val="12"/>
        <c:spPr>
          <a:solidFill>
            <a:schemeClr val="accent1"/>
          </a:solidFill>
          <a:ln>
            <a:noFill/>
          </a:ln>
          <a:effectLst/>
        </c:spPr>
      </c:pivotFmt>
      <c:pivotFmt>
        <c:idx val="13"/>
        <c:spPr>
          <a:solidFill>
            <a:schemeClr val="accent1"/>
          </a:solidFill>
          <a:ln>
            <a:noFill/>
          </a:ln>
          <a:effectLst/>
        </c:spPr>
      </c:pivotFmt>
      <c:pivotFmt>
        <c:idx val="14"/>
        <c:spPr>
          <a:solidFill>
            <a:schemeClr val="accent1"/>
          </a:solidFill>
          <a:ln>
            <a:noFill/>
          </a:ln>
          <a:effectLst/>
        </c:spPr>
      </c:pivotFmt>
      <c:pivotFmt>
        <c:idx val="15"/>
        <c:spPr>
          <a:solidFill>
            <a:schemeClr val="accent1"/>
          </a:solidFill>
          <a:ln>
            <a:noFill/>
          </a:ln>
          <a:effectLst/>
        </c:spPr>
      </c:pivotFmt>
    </c:pivotFmts>
    <c:plotArea>
      <c:layout/>
      <c:pieChart>
        <c:varyColors val="1"/>
        <c:ser>
          <c:idx val="0"/>
          <c:order val="0"/>
          <c:tx>
            <c:strRef>
              <c:f>'Tabla-Graf'!$B$23</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DD63-4849-A385-50236D21908A}"/>
              </c:ext>
            </c:extLst>
          </c:dPt>
          <c:dPt>
            <c:idx val="1"/>
            <c:bubble3D val="0"/>
            <c:spPr>
              <a:solidFill>
                <a:schemeClr val="accent2"/>
              </a:solidFill>
              <a:ln>
                <a:noFill/>
              </a:ln>
              <a:effectLst/>
            </c:spPr>
            <c:extLst>
              <c:ext xmlns:c16="http://schemas.microsoft.com/office/drawing/2014/chart" uri="{C3380CC4-5D6E-409C-BE32-E72D297353CC}">
                <c16:uniqueId val="{00000003-DD63-4849-A385-50236D21908A}"/>
              </c:ext>
            </c:extLst>
          </c:dPt>
          <c:dPt>
            <c:idx val="2"/>
            <c:bubble3D val="0"/>
            <c:spPr>
              <a:solidFill>
                <a:schemeClr val="accent3"/>
              </a:solidFill>
              <a:ln>
                <a:noFill/>
              </a:ln>
              <a:effectLst/>
            </c:spPr>
            <c:extLst>
              <c:ext xmlns:c16="http://schemas.microsoft.com/office/drawing/2014/chart" uri="{C3380CC4-5D6E-409C-BE32-E72D297353CC}">
                <c16:uniqueId val="{00000005-DD63-4849-A385-50236D21908A}"/>
              </c:ext>
            </c:extLst>
          </c:dPt>
          <c:dPt>
            <c:idx val="3"/>
            <c:bubble3D val="0"/>
            <c:spPr>
              <a:solidFill>
                <a:schemeClr val="accent4"/>
              </a:solidFill>
              <a:ln>
                <a:noFill/>
              </a:ln>
              <a:effectLst/>
            </c:spPr>
            <c:extLst>
              <c:ext xmlns:c16="http://schemas.microsoft.com/office/drawing/2014/chart" uri="{C3380CC4-5D6E-409C-BE32-E72D297353CC}">
                <c16:uniqueId val="{00000007-DD63-4849-A385-50236D21908A}"/>
              </c:ext>
            </c:extLst>
          </c:dPt>
          <c:dPt>
            <c:idx val="4"/>
            <c:bubble3D val="0"/>
            <c:spPr>
              <a:solidFill>
                <a:schemeClr val="accent5"/>
              </a:solidFill>
              <a:ln>
                <a:noFill/>
              </a:ln>
              <a:effectLst/>
            </c:spPr>
            <c:extLst>
              <c:ext xmlns:c16="http://schemas.microsoft.com/office/drawing/2014/chart" uri="{C3380CC4-5D6E-409C-BE32-E72D297353CC}">
                <c16:uniqueId val="{00000009-DD63-4849-A385-50236D21908A}"/>
              </c:ext>
            </c:extLst>
          </c:dPt>
          <c:dPt>
            <c:idx val="5"/>
            <c:bubble3D val="0"/>
            <c:spPr>
              <a:solidFill>
                <a:schemeClr val="accent6"/>
              </a:solidFill>
              <a:ln>
                <a:noFill/>
              </a:ln>
              <a:effectLst/>
            </c:spPr>
            <c:extLst>
              <c:ext xmlns:c16="http://schemas.microsoft.com/office/drawing/2014/chart" uri="{C3380CC4-5D6E-409C-BE32-E72D297353CC}">
                <c16:uniqueId val="{0000000B-DD63-4849-A385-50236D21908A}"/>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DD63-4849-A385-50236D21908A}"/>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DD63-4849-A385-50236D21908A}"/>
              </c:ext>
            </c:extLst>
          </c:dPt>
          <c:cat>
            <c:multiLvlStrRef>
              <c:f>'Tabla-Graf'!$A$24:$A$40</c:f>
              <c:multiLvlStrCache>
                <c:ptCount val="8"/>
                <c:lvl>
                  <c:pt idx="0">
                    <c:v>2023</c:v>
                  </c:pt>
                  <c:pt idx="1">
                    <c:v>2023</c:v>
                  </c:pt>
                  <c:pt idx="2">
                    <c:v>2023</c:v>
                  </c:pt>
                  <c:pt idx="3">
                    <c:v>2023</c:v>
                  </c:pt>
                  <c:pt idx="4">
                    <c:v>2023</c:v>
                  </c:pt>
                  <c:pt idx="5">
                    <c:v>2023</c:v>
                  </c:pt>
                  <c:pt idx="6">
                    <c:v>2023</c:v>
                  </c:pt>
                  <c:pt idx="7">
                    <c:v>2023</c:v>
                  </c:pt>
                </c:lvl>
                <c:lvl>
                  <c:pt idx="0">
                    <c:v>Biomasa</c:v>
                  </c:pt>
                  <c:pt idx="1">
                    <c:v>Electricidad</c:v>
                  </c:pt>
                  <c:pt idx="2">
                    <c:v>Gasolina</c:v>
                  </c:pt>
                  <c:pt idx="3">
                    <c:v>GLP</c:v>
                  </c:pt>
                  <c:pt idx="4">
                    <c:v>GN</c:v>
                  </c:pt>
                  <c:pt idx="5">
                    <c:v>Leña</c:v>
                  </c:pt>
                  <c:pt idx="6">
                    <c:v>Otros</c:v>
                  </c:pt>
                  <c:pt idx="7">
                    <c:v>Petróleo</c:v>
                  </c:pt>
                </c:lvl>
              </c:multiLvlStrCache>
            </c:multiLvlStrRef>
          </c:cat>
          <c:val>
            <c:numRef>
              <c:f>'Tabla-Graf'!$B$24:$B$40</c:f>
              <c:numCache>
                <c:formatCode>General</c:formatCode>
                <c:ptCount val="8"/>
                <c:pt idx="0">
                  <c:v>1560000</c:v>
                </c:pt>
                <c:pt idx="1">
                  <c:v>1872600</c:v>
                </c:pt>
                <c:pt idx="2">
                  <c:v>1560000</c:v>
                </c:pt>
                <c:pt idx="3">
                  <c:v>1560000</c:v>
                </c:pt>
                <c:pt idx="4">
                  <c:v>1560000</c:v>
                </c:pt>
                <c:pt idx="5">
                  <c:v>1560000</c:v>
                </c:pt>
                <c:pt idx="6">
                  <c:v>1560000</c:v>
                </c:pt>
                <c:pt idx="7">
                  <c:v>1560000</c:v>
                </c:pt>
              </c:numCache>
            </c:numRef>
          </c:val>
          <c:extLst>
            <c:ext xmlns:c16="http://schemas.microsoft.com/office/drawing/2014/chart" uri="{C3380CC4-5D6E-409C-BE32-E72D297353CC}">
              <c16:uniqueId val="{00000000-688F-44C8-B711-B216B1ACD70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[Revision energetica 1-V0 (Anexo 12).xlsx]Tabla-Graf!TablaDinámica1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'Tabla-Graf'!$B$44:$B$45</c:f>
              <c:strCache>
                <c:ptCount val="1"/>
                <c:pt idx="0">
                  <c:v>2023</c:v>
                </c:pt>
              </c:strCache>
            </c:strRef>
          </c:tx>
          <c:spPr>
            <a:solidFill>
              <a:schemeClr val="accent1"/>
            </a:solidFill>
            <a:ln>
              <a:noFill/>
            </a:ln>
            <a:effectLst/>
          </c:spPr>
          <c:invertIfNegative val="0"/>
          <c:cat>
            <c:strRef>
              <c:f>'Tabla-Graf'!$A$46:$A$58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'Tabla-Graf'!$B$46:$B$58</c:f>
              <c:numCache>
                <c:formatCode>General</c:formatCode>
                <c:ptCount val="12"/>
                <c:pt idx="0">
                  <c:v>2218651</c:v>
                </c:pt>
                <c:pt idx="1">
                  <c:v>2275731.7000000002</c:v>
                </c:pt>
                <c:pt idx="2">
                  <c:v>2332812.4</c:v>
                </c:pt>
                <c:pt idx="3">
                  <c:v>2389893.1</c:v>
                </c:pt>
                <c:pt idx="4">
                  <c:v>2446973.7999999998</c:v>
                </c:pt>
                <c:pt idx="5">
                  <c:v>2504054.5</c:v>
                </c:pt>
                <c:pt idx="6">
                  <c:v>2561135.2000000002</c:v>
                </c:pt>
                <c:pt idx="7">
                  <c:v>2618215.9</c:v>
                </c:pt>
                <c:pt idx="8">
                  <c:v>2675296.6</c:v>
                </c:pt>
                <c:pt idx="9">
                  <c:v>2732377.3</c:v>
                </c:pt>
                <c:pt idx="10">
                  <c:v>2789458</c:v>
                </c:pt>
                <c:pt idx="11">
                  <c:v>2846538.7</c:v>
                </c:pt>
              </c:numCache>
            </c:numRef>
          </c:val>
          <c:extLst>
            <c:ext xmlns:c16="http://schemas.microsoft.com/office/drawing/2014/chart" uri="{C3380CC4-5D6E-409C-BE32-E72D297353CC}">
              <c16:uniqueId val="{00000000-3237-4047-AD12-675AA5ACEF7E}"/>
            </c:ext>
          </c:extLst>
        </c:ser>
        <c:ser>
          <c:idx val="1"/>
          <c:order val="1"/>
          <c:tx>
            <c:strRef>
              <c:f>'Tabla-Graf'!$C$44:$C$45</c:f>
              <c:strCache>
                <c:ptCount val="1"/>
                <c:pt idx="0">
                  <c:v>2024</c:v>
                </c:pt>
              </c:strCache>
            </c:strRef>
          </c:tx>
          <c:spPr>
            <a:solidFill>
              <a:schemeClr val="accent2"/>
            </a:solidFill>
            <a:ln>
              <a:noFill/>
            </a:ln>
            <a:effectLst/>
          </c:spPr>
          <c:invertIfNegative val="0"/>
          <c:cat>
            <c:strRef>
              <c:f>'Tabla-Graf'!$A$46:$A$58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'Tabla-Graf'!$C$46:$C$58</c:f>
              <c:numCache>
                <c:formatCode>General</c:formatCode>
                <c:ptCount val="12"/>
                <c:pt idx="0">
                  <c:v>80000</c:v>
                </c:pt>
                <c:pt idx="1">
                  <c:v>81000</c:v>
                </c:pt>
                <c:pt idx="2">
                  <c:v>82000</c:v>
                </c:pt>
                <c:pt idx="3">
                  <c:v>83000</c:v>
                </c:pt>
                <c:pt idx="4">
                  <c:v>84000</c:v>
                </c:pt>
                <c:pt idx="5">
                  <c:v>85000</c:v>
                </c:pt>
                <c:pt idx="6">
                  <c:v>86000</c:v>
                </c:pt>
                <c:pt idx="7">
                  <c:v>87000</c:v>
                </c:pt>
                <c:pt idx="8">
                  <c:v>88000</c:v>
                </c:pt>
                <c:pt idx="9">
                  <c:v>89000</c:v>
                </c:pt>
                <c:pt idx="10">
                  <c:v>90000</c:v>
                </c:pt>
                <c:pt idx="11">
                  <c:v>91000</c:v>
                </c:pt>
              </c:numCache>
            </c:numRef>
          </c:val>
          <c:extLst>
            <c:ext xmlns:c16="http://schemas.microsoft.com/office/drawing/2014/chart" uri="{C3380CC4-5D6E-409C-BE32-E72D297353CC}">
              <c16:uniqueId val="{00000004-3237-4047-AD12-675AA5ACEF7E}"/>
            </c:ext>
          </c:extLst>
        </c:ser>
        <c:dLbls>
          <c:showLegendKey val="0"/>
          <c:showVal val="0"/>
          <c:showCatName val="0"/>
          <c:showSerName val="0"/>
          <c:showPercent val="0"/>
          <c:showBubbleSize val="0"/>
        </c:dLbls>
        <c:gapWidth val="219"/>
        <c:overlap val="-27"/>
        <c:axId val="1811486639"/>
        <c:axId val="1811481839"/>
      </c:barChart>
      <c:catAx>
        <c:axId val="1811486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1481839"/>
        <c:crosses val="autoZero"/>
        <c:auto val="1"/>
        <c:lblAlgn val="ctr"/>
        <c:lblOffset val="100"/>
        <c:noMultiLvlLbl val="0"/>
      </c:catAx>
      <c:valAx>
        <c:axId val="18114818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14866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119052</xdr:colOff>
      <xdr:row>0</xdr:row>
      <xdr:rowOff>0</xdr:rowOff>
    </xdr:from>
    <xdr:to>
      <xdr:col>4</xdr:col>
      <xdr:colOff>200014</xdr:colOff>
      <xdr:row>4</xdr:row>
      <xdr:rowOff>162262</xdr:rowOff>
    </xdr:to>
    <xdr:pic>
      <xdr:nvPicPr>
        <xdr:cNvPr id="18" name="Imagen 17">
          <a:extLst>
            <a:ext uri="{FF2B5EF4-FFF2-40B4-BE49-F238E27FC236}">
              <a16:creationId xmlns:a16="http://schemas.microsoft.com/office/drawing/2014/main" id="{35B8D2E5-4A8A-4361-9C12-9BD47D4DAC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52" y="0"/>
          <a:ext cx="2386012" cy="898862"/>
        </a:xfrm>
        <a:prstGeom prst="rect">
          <a:avLst/>
        </a:prstGeom>
      </xdr:spPr>
    </xdr:pic>
    <xdr:clientData/>
  </xdr:twoCellAnchor>
  <xdr:twoCellAnchor>
    <xdr:from>
      <xdr:col>1</xdr:col>
      <xdr:colOff>97115</xdr:colOff>
      <xdr:row>8</xdr:row>
      <xdr:rowOff>97114</xdr:rowOff>
    </xdr:from>
    <xdr:to>
      <xdr:col>18</xdr:col>
      <xdr:colOff>692728</xdr:colOff>
      <xdr:row>110</xdr:row>
      <xdr:rowOff>0</xdr:rowOff>
    </xdr:to>
    <xdr:sp macro="" textlink="">
      <xdr:nvSpPr>
        <xdr:cNvPr id="25" name="CuadroTexto 24">
          <a:extLst>
            <a:ext uri="{FF2B5EF4-FFF2-40B4-BE49-F238E27FC236}">
              <a16:creationId xmlns:a16="http://schemas.microsoft.com/office/drawing/2014/main" id="{29875DA3-951F-EF70-A3CC-34DCA904F4EB}"/>
            </a:ext>
          </a:extLst>
        </xdr:cNvPr>
        <xdr:cNvSpPr txBox="1"/>
      </xdr:nvSpPr>
      <xdr:spPr>
        <a:xfrm>
          <a:off x="359053" y="1621114"/>
          <a:ext cx="13303550" cy="168018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t>BD</a:t>
          </a:r>
          <a:r>
            <a:rPr lang="es-CL" sz="1400" b="1" baseline="0"/>
            <a:t> Energéticos: </a:t>
          </a:r>
        </a:p>
        <a:p>
          <a:r>
            <a:rPr lang="es-CL" sz="1100" baseline="0"/>
            <a:t>En esta sección el usuario podra ingresar los datos de facturación de todos los energéticos que utilice su organización, como por ejemplo:</a:t>
          </a:r>
        </a:p>
        <a:p>
          <a:br>
            <a:rPr lang="es-CL" sz="1100" baseline="0"/>
          </a:br>
          <a:r>
            <a:rPr lang="es-CL" sz="1100" baseline="0"/>
            <a:t>	a. Energía Eléctrica      </a:t>
          </a:r>
        </a:p>
        <a:p>
          <a:r>
            <a:rPr lang="es-CL" sz="1100" baseline="0"/>
            <a:t>	b. Petróleo</a:t>
          </a:r>
        </a:p>
        <a:p>
          <a:r>
            <a:rPr lang="es-CL" sz="1100" baseline="0"/>
            <a:t>	c. Gas Natural</a:t>
          </a:r>
        </a:p>
        <a:p>
          <a:r>
            <a:rPr lang="es-CL" sz="1100" baseline="0"/>
            <a:t>	d. Gas Licuado</a:t>
          </a:r>
        </a:p>
        <a:p>
          <a:r>
            <a:rPr lang="es-CL" sz="1100" baseline="0"/>
            <a:t>	e. Biomasa</a:t>
          </a:r>
        </a:p>
        <a:p>
          <a:r>
            <a:rPr lang="es-CL" sz="1100" baseline="0"/>
            <a:t>	f. Leña</a:t>
          </a:r>
        </a:p>
        <a:p>
          <a:r>
            <a:rPr lang="es-CL" sz="1100" baseline="0"/>
            <a:t>	g. Gasolina</a:t>
          </a:r>
        </a:p>
        <a:p>
          <a:r>
            <a:rPr lang="es-CL" sz="1100" baseline="0"/>
            <a:t>	h. Otros</a:t>
          </a:r>
        </a:p>
        <a:p>
          <a:endParaRPr lang="es-CL" sz="1100" baseline="0"/>
        </a:p>
        <a:p>
          <a:r>
            <a:rPr lang="es-CL" sz="1100" baseline="0"/>
            <a:t>Donde el concepto "otros" corresponde a cualquier otro tipo de energético utilizado por su organización. Adicional a lo anterior, para cada uno de los energéticos podran incorporar la planta o sucursal a la cual corresponde la facturación, año de facturación, mes de facturación, lectura actual o anterior (solo si corresponde), número de factura, número de cliente, tipo de energético, tarifa de facturación (solo si corresponde) y el desglose de la facturación según corresponda a cada energético (Ej: Facturación energía eléctrica contiene consumo, demanda en hora punta, demanda fuera de punta, transporte, cargos por los consumos y demandas, etc), el la siguiente imagen podran ver a modo resumen lo datos a completar.</a:t>
          </a:r>
        </a:p>
        <a:p>
          <a:endParaRPr lang="es-CL" sz="1100"/>
        </a:p>
        <a:p>
          <a:endParaRPr lang="es-CL" sz="1100"/>
        </a:p>
        <a:p>
          <a:endParaRPr lang="es-CL" sz="1100"/>
        </a:p>
        <a:p>
          <a:endParaRPr lang="es-CL" sz="1100"/>
        </a:p>
        <a:p>
          <a:endParaRPr lang="es-CL" sz="1100"/>
        </a:p>
        <a:p>
          <a:endParaRPr lang="es-CL" sz="1100"/>
        </a:p>
        <a:p>
          <a:endParaRPr lang="es-CL" sz="1100"/>
        </a:p>
        <a:p>
          <a:endParaRPr lang="es-CL" sz="1100"/>
        </a:p>
        <a:p>
          <a:endParaRPr lang="es-CL" sz="1100"/>
        </a:p>
        <a:p>
          <a:endParaRPr lang="es-CL" sz="1100"/>
        </a:p>
        <a:p>
          <a:endParaRPr lang="es-CL" sz="1100"/>
        </a:p>
        <a:p>
          <a:endParaRPr lang="es-CL" sz="1100"/>
        </a:p>
        <a:p>
          <a:endParaRPr lang="es-CL" sz="1100"/>
        </a:p>
        <a:p>
          <a:r>
            <a:rPr lang="es-CL" sz="1100"/>
            <a:t>Finalmente esta sección</a:t>
          </a:r>
          <a:r>
            <a:rPr lang="es-CL" sz="1100" baseline="0"/>
            <a:t> busca generar la base de datos energéticos inicial para comenzar con los análisis energético de su organización. Dentro de los datos que podran extraer de esta base se encuentran: el consumo total de kWh-Equivalente, Costo total- Equivalente, Cantidad de Dióxido de Carbono generado por su organización, Consumo energético en calorias, distribución energética y el impacto que tiene cada uno de ellos en su organización, análisis de demanda tanto en hora punta como fuera de punta, entre otros, con lo cual obtendra una lectura general del uso y costo de sus recursos energético.</a:t>
          </a:r>
        </a:p>
        <a:p>
          <a:endParaRPr lang="es-CL" sz="1100" baseline="0"/>
        </a:p>
        <a:p>
          <a:pPr marL="0" marR="0" lvl="0" indent="0" defTabSz="914400" eaLnBrk="1" fontAlgn="auto" latinLnBrk="0" hangingPunct="1">
            <a:lnSpc>
              <a:spcPct val="100000"/>
            </a:lnSpc>
            <a:spcBef>
              <a:spcPts val="0"/>
            </a:spcBef>
            <a:spcAft>
              <a:spcPts val="0"/>
            </a:spcAft>
            <a:buClrTx/>
            <a:buSzTx/>
            <a:buFontTx/>
            <a:buNone/>
            <a:tabLst/>
            <a:defRPr/>
          </a:pPr>
          <a:r>
            <a:rPr lang="es-CL" sz="1400" b="1">
              <a:solidFill>
                <a:schemeClr val="dk1"/>
              </a:solidFill>
              <a:effectLst/>
              <a:latin typeface="+mn-lt"/>
              <a:ea typeface="+mn-ea"/>
              <a:cs typeface="+mn-cs"/>
            </a:rPr>
            <a:t>Factores</a:t>
          </a:r>
          <a:r>
            <a:rPr lang="es-CL" sz="1400" b="1" baseline="0">
              <a:solidFill>
                <a:schemeClr val="dk1"/>
              </a:solidFill>
              <a:effectLst/>
              <a:latin typeface="+mn-lt"/>
              <a:ea typeface="+mn-ea"/>
              <a:cs typeface="+mn-cs"/>
            </a:rPr>
            <a:t>: </a:t>
          </a:r>
          <a:endParaRPr lang="es-CL" sz="1400">
            <a:effectLst/>
          </a:endParaRPr>
        </a:p>
        <a:p>
          <a:r>
            <a:rPr lang="es-CL" sz="1100" baseline="0"/>
            <a:t>En esta sección podran encontrar los factores de conversión utilizados para transformar los consumos de los distintos energéticos en kWh-Equivalente. </a:t>
          </a:r>
          <a:r>
            <a:rPr lang="es-CL" sz="1100" b="1" baseline="0"/>
            <a:t>Adicionalmente podrán incorporar </a:t>
          </a:r>
          <a:r>
            <a:rPr lang="es-CL" sz="1100" baseline="0"/>
            <a:t>más factores de conversión energética dependiendo de sus necesidades.</a:t>
          </a:r>
        </a:p>
        <a:p>
          <a:endParaRPr lang="es-CL" sz="1100" baseline="0"/>
        </a:p>
        <a:p>
          <a:r>
            <a:rPr lang="es-CL" sz="1100" b="1" baseline="0"/>
            <a:t>Nota: </a:t>
          </a:r>
          <a:r>
            <a:rPr lang="es-CL" sz="1100" baseline="0"/>
            <a:t>al momento de ingresar la información debe tener en consideración que si usted cuenta con un </a:t>
          </a:r>
          <a:r>
            <a:rPr lang="es-CL" sz="1100" baseline="0">
              <a:solidFill>
                <a:schemeClr val="tx1"/>
              </a:solidFill>
            </a:rPr>
            <a:t>energético  adicional a los ingresados en la hoja </a:t>
          </a:r>
          <a:r>
            <a:rPr lang="es-CL" sz="1100" b="1" baseline="0">
              <a:solidFill>
                <a:schemeClr val="tx1"/>
              </a:solidFill>
            </a:rPr>
            <a:t>factores,</a:t>
          </a:r>
          <a:r>
            <a:rPr lang="es-CL" sz="1100" baseline="0">
              <a:solidFill>
                <a:schemeClr val="tx1"/>
              </a:solidFill>
            </a:rPr>
            <a:t> debera identificarlo con</a:t>
          </a:r>
          <a:r>
            <a:rPr lang="es-CL" sz="1100" baseline="0">
              <a:solidFill>
                <a:srgbClr val="FF0000"/>
              </a:solidFill>
            </a:rPr>
            <a:t> </a:t>
          </a:r>
          <a:r>
            <a:rPr lang="es-CL" sz="1100" baseline="0"/>
            <a:t>su nombre y factores de converción correspondientes, ademas del enlace de la fuente utilizada. De esta forma podra obtener el calculo de su energía por energético de forma automatica. (ver imagen de ejemplo a continuación).</a:t>
          </a:r>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100" baseline="0"/>
        </a:p>
        <a:p>
          <a:endParaRPr lang="es-CL" sz="1600" baseline="0"/>
        </a:p>
        <a:p>
          <a:pPr marL="0" marR="0" lvl="0" indent="0" defTabSz="914400" eaLnBrk="1" fontAlgn="auto" latinLnBrk="0" hangingPunct="1">
            <a:lnSpc>
              <a:spcPct val="100000"/>
            </a:lnSpc>
            <a:spcBef>
              <a:spcPts val="0"/>
            </a:spcBef>
            <a:spcAft>
              <a:spcPts val="0"/>
            </a:spcAft>
            <a:buClrTx/>
            <a:buSzTx/>
            <a:buFontTx/>
            <a:buNone/>
            <a:tabLst/>
            <a:defRPr/>
          </a:pPr>
          <a:r>
            <a:rPr lang="es-CL" sz="1600" b="1">
              <a:solidFill>
                <a:schemeClr val="dk1"/>
              </a:solidFill>
              <a:effectLst/>
              <a:latin typeface="+mn-lt"/>
              <a:ea typeface="+mn-ea"/>
              <a:cs typeface="+mn-cs"/>
            </a:rPr>
            <a:t>Resumen</a:t>
          </a:r>
          <a:r>
            <a:rPr lang="es-CL" sz="1600" b="1" baseline="0">
              <a:solidFill>
                <a:schemeClr val="dk1"/>
              </a:solidFill>
              <a:effectLst/>
              <a:latin typeface="+mn-lt"/>
              <a:ea typeface="+mn-ea"/>
              <a:cs typeface="+mn-cs"/>
            </a:rPr>
            <a:t>: </a:t>
          </a:r>
          <a:endParaRPr lang="es-CL" sz="1600">
            <a:effectLst/>
          </a:endParaRPr>
        </a:p>
        <a:p>
          <a:endParaRPr lang="es-CL" sz="1100" baseline="0"/>
        </a:p>
        <a:p>
          <a:r>
            <a:rPr lang="es-CL" sz="1100" baseline="0"/>
            <a:t>En la sección "RESUMEN" tendrá acceso a un </a:t>
          </a:r>
          <a:r>
            <a:rPr lang="es-CL" sz="1100" b="1" baseline="0"/>
            <a:t>Dashboard</a:t>
          </a:r>
          <a:r>
            <a:rPr lang="es-CL" sz="1100" baseline="0"/>
            <a:t> con los resultados en terminos generales de su estado de facturación energética y podra visualizar de forma global la arquitectura energética de su empresa en el tiempo. Dicha sección se alimenta de la información ingresada en la sección </a:t>
          </a:r>
          <a:r>
            <a:rPr lang="es-CL" sz="1100" b="1" baseline="0"/>
            <a:t>BD Energéticos </a:t>
          </a:r>
          <a:r>
            <a:rPr lang="es-CL" sz="1100" baseline="0"/>
            <a:t>por lo que es de vital importanción seguir paso a paso las indicaciones entregadas anteriormente.  en los graficos que encontrara en la sección podra manipular sus filtros por lo que tendra la posibilidad de ampliar o disminuir los periodos de información, comparar tipos de energéticos he incorporar nuevos (ver imagen a continuación).</a:t>
          </a:r>
        </a:p>
        <a:p>
          <a:endParaRPr lang="es-CL" sz="1100" baseline="0"/>
        </a:p>
        <a:p>
          <a:endParaRPr lang="es-CL" sz="1100" baseline="0"/>
        </a:p>
      </xdr:txBody>
    </xdr:sp>
    <xdr:clientData/>
  </xdr:twoCellAnchor>
  <xdr:twoCellAnchor editAs="oneCell">
    <xdr:from>
      <xdr:col>3</xdr:col>
      <xdr:colOff>618991</xdr:colOff>
      <xdr:row>24</xdr:row>
      <xdr:rowOff>120595</xdr:rowOff>
    </xdr:from>
    <xdr:to>
      <xdr:col>14</xdr:col>
      <xdr:colOff>267880</xdr:colOff>
      <xdr:row>35</xdr:row>
      <xdr:rowOff>1319</xdr:rowOff>
    </xdr:to>
    <xdr:pic>
      <xdr:nvPicPr>
        <xdr:cNvPr id="26" name="Imagen 25">
          <a:extLst>
            <a:ext uri="{FF2B5EF4-FFF2-40B4-BE49-F238E27FC236}">
              <a16:creationId xmlns:a16="http://schemas.microsoft.com/office/drawing/2014/main" id="{FD88D6D9-6B37-37C0-E2EC-B714D3B097B0}"/>
            </a:ext>
          </a:extLst>
        </xdr:cNvPr>
        <xdr:cNvPicPr>
          <a:picLocks noChangeAspect="1"/>
        </xdr:cNvPicPr>
      </xdr:nvPicPr>
      <xdr:blipFill>
        <a:blip xmlns:r="http://schemas.openxmlformats.org/officeDocument/2006/relationships" r:embed="rId2"/>
        <a:stretch>
          <a:fillRect/>
        </a:stretch>
      </xdr:blipFill>
      <xdr:spPr>
        <a:xfrm>
          <a:off x="2161134" y="4565595"/>
          <a:ext cx="8030889" cy="187405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5</xdr:col>
      <xdr:colOff>252780</xdr:colOff>
      <xdr:row>48</xdr:row>
      <xdr:rowOff>138985</xdr:rowOff>
    </xdr:from>
    <xdr:to>
      <xdr:col>12</xdr:col>
      <xdr:colOff>391739</xdr:colOff>
      <xdr:row>58</xdr:row>
      <xdr:rowOff>167146</xdr:rowOff>
    </xdr:to>
    <xdr:pic>
      <xdr:nvPicPr>
        <xdr:cNvPr id="29" name="Imagen 28">
          <a:extLst>
            <a:ext uri="{FF2B5EF4-FFF2-40B4-BE49-F238E27FC236}">
              <a16:creationId xmlns:a16="http://schemas.microsoft.com/office/drawing/2014/main" id="{F1F74E1D-6D21-7550-9FDD-F5CB87E632BE}"/>
            </a:ext>
          </a:extLst>
        </xdr:cNvPr>
        <xdr:cNvPicPr>
          <a:picLocks noChangeAspect="1"/>
        </xdr:cNvPicPr>
      </xdr:nvPicPr>
      <xdr:blipFill>
        <a:blip xmlns:r="http://schemas.openxmlformats.org/officeDocument/2006/relationships" r:embed="rId3"/>
        <a:stretch>
          <a:fillRect/>
        </a:stretch>
      </xdr:blipFill>
      <xdr:spPr>
        <a:xfrm>
          <a:off x="3311986" y="8845956"/>
          <a:ext cx="5472959" cy="182110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298823</xdr:colOff>
      <xdr:row>67</xdr:row>
      <xdr:rowOff>1105</xdr:rowOff>
    </xdr:from>
    <xdr:to>
      <xdr:col>13</xdr:col>
      <xdr:colOff>665256</xdr:colOff>
      <xdr:row>87</xdr:row>
      <xdr:rowOff>117029</xdr:rowOff>
    </xdr:to>
    <xdr:pic>
      <xdr:nvPicPr>
        <xdr:cNvPr id="2" name="Imagen 1">
          <a:extLst>
            <a:ext uri="{FF2B5EF4-FFF2-40B4-BE49-F238E27FC236}">
              <a16:creationId xmlns:a16="http://schemas.microsoft.com/office/drawing/2014/main" id="{18AB5A04-4E76-A505-6865-31EB2EC2BA11}"/>
            </a:ext>
          </a:extLst>
        </xdr:cNvPr>
        <xdr:cNvPicPr>
          <a:picLocks noChangeAspect="1"/>
        </xdr:cNvPicPr>
      </xdr:nvPicPr>
      <xdr:blipFill>
        <a:blip xmlns:r="http://schemas.openxmlformats.org/officeDocument/2006/relationships" r:embed="rId4"/>
        <a:stretch>
          <a:fillRect/>
        </a:stretch>
      </xdr:blipFill>
      <xdr:spPr>
        <a:xfrm>
          <a:off x="2596029" y="12114664"/>
          <a:ext cx="7224433" cy="370180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176893</xdr:colOff>
      <xdr:row>0</xdr:row>
      <xdr:rowOff>27214</xdr:rowOff>
    </xdr:from>
    <xdr:to>
      <xdr:col>3</xdr:col>
      <xdr:colOff>421822</xdr:colOff>
      <xdr:row>4</xdr:row>
      <xdr:rowOff>106035</xdr:rowOff>
    </xdr:to>
    <xdr:pic>
      <xdr:nvPicPr>
        <xdr:cNvPr id="2" name="Imagen 1" descr="Resultado de imagen para logo agencia de sostenibilidad energÃ©tica">
          <a:extLst>
            <a:ext uri="{FF2B5EF4-FFF2-40B4-BE49-F238E27FC236}">
              <a16:creationId xmlns:a16="http://schemas.microsoft.com/office/drawing/2014/main" id="{E053F9E2-EB7F-461F-A486-511D8663712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0731" b="33555"/>
        <a:stretch/>
      </xdr:blipFill>
      <xdr:spPr bwMode="auto">
        <a:xfrm>
          <a:off x="462643" y="27214"/>
          <a:ext cx="2054679" cy="78321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237121</xdr:colOff>
      <xdr:row>12</xdr:row>
      <xdr:rowOff>6041</xdr:rowOff>
    </xdr:from>
    <xdr:to>
      <xdr:col>4</xdr:col>
      <xdr:colOff>736050</xdr:colOff>
      <xdr:row>17</xdr:row>
      <xdr:rowOff>15112</xdr:rowOff>
    </xdr:to>
    <xdr:sp macro="" textlink="">
      <xdr:nvSpPr>
        <xdr:cNvPr id="5" name="Rectángulo: esquinas redondeadas 4">
          <a:extLst>
            <a:ext uri="{FF2B5EF4-FFF2-40B4-BE49-F238E27FC236}">
              <a16:creationId xmlns:a16="http://schemas.microsoft.com/office/drawing/2014/main" id="{4AD7BA48-28A9-79A5-79C9-3B8F36A49A56}"/>
            </a:ext>
          </a:extLst>
        </xdr:cNvPr>
        <xdr:cNvSpPr/>
      </xdr:nvSpPr>
      <xdr:spPr>
        <a:xfrm>
          <a:off x="729246" y="2022166"/>
          <a:ext cx="2046742" cy="921884"/>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476374</xdr:colOff>
      <xdr:row>11</xdr:row>
      <xdr:rowOff>134175</xdr:rowOff>
    </xdr:from>
    <xdr:to>
      <xdr:col>5</xdr:col>
      <xdr:colOff>268469</xdr:colOff>
      <xdr:row>14</xdr:row>
      <xdr:rowOff>137066</xdr:rowOff>
    </xdr:to>
    <xdr:sp macro="" textlink="">
      <xdr:nvSpPr>
        <xdr:cNvPr id="2" name="CuadroTexto 1">
          <a:extLst>
            <a:ext uri="{FF2B5EF4-FFF2-40B4-BE49-F238E27FC236}">
              <a16:creationId xmlns:a16="http://schemas.microsoft.com/office/drawing/2014/main" id="{E4218E73-EEFA-4AC7-BFB7-C0F275E7C223}"/>
            </a:ext>
          </a:extLst>
        </xdr:cNvPr>
        <xdr:cNvSpPr txBox="1"/>
      </xdr:nvSpPr>
      <xdr:spPr>
        <a:xfrm>
          <a:off x="738312" y="2205863"/>
          <a:ext cx="2594032" cy="550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100" b="1" i="0" baseline="0">
              <a:solidFill>
                <a:schemeClr val="bg1"/>
              </a:solidFill>
              <a:latin typeface="Avenir Medium" panose="02000503020000020003" pitchFamily="2" charset="0"/>
            </a:rPr>
            <a:t>CONSUMO ENERGÉTICO ACUM. </a:t>
          </a:r>
          <a:endParaRPr lang="es-ES_tradnl" sz="1100" b="1" i="0">
            <a:solidFill>
              <a:schemeClr val="bg1"/>
            </a:solidFill>
            <a:latin typeface="Avenir Medium" panose="02000503020000020003" pitchFamily="2" charset="0"/>
          </a:endParaRPr>
        </a:p>
      </xdr:txBody>
    </xdr:sp>
    <xdr:clientData/>
  </xdr:twoCellAnchor>
  <xdr:twoCellAnchor>
    <xdr:from>
      <xdr:col>2</xdr:col>
      <xdr:colOff>265177</xdr:colOff>
      <xdr:row>15</xdr:row>
      <xdr:rowOff>29257</xdr:rowOff>
    </xdr:from>
    <xdr:to>
      <xdr:col>5</xdr:col>
      <xdr:colOff>2745</xdr:colOff>
      <xdr:row>16</xdr:row>
      <xdr:rowOff>88174</xdr:rowOff>
    </xdr:to>
    <xdr:sp macro="" textlink="">
      <xdr:nvSpPr>
        <xdr:cNvPr id="3" name="CuadroTexto 2">
          <a:extLst>
            <a:ext uri="{FF2B5EF4-FFF2-40B4-BE49-F238E27FC236}">
              <a16:creationId xmlns:a16="http://schemas.microsoft.com/office/drawing/2014/main" id="{0EBDC4DC-F30D-4279-BEF9-0772E85153DB}"/>
            </a:ext>
          </a:extLst>
        </xdr:cNvPr>
        <xdr:cNvSpPr txBox="1"/>
      </xdr:nvSpPr>
      <xdr:spPr>
        <a:xfrm>
          <a:off x="757302" y="2593070"/>
          <a:ext cx="2047381" cy="2414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100" b="0" i="0">
              <a:solidFill>
                <a:schemeClr val="bg1"/>
              </a:solidFill>
              <a:latin typeface="Avenir Medium" panose="02000503020000020003" pitchFamily="2" charset="0"/>
            </a:rPr>
            <a:t>kWh-equiv</a:t>
          </a:r>
        </a:p>
      </xdr:txBody>
    </xdr:sp>
    <xdr:clientData/>
  </xdr:twoCellAnchor>
  <xdr:twoCellAnchor>
    <xdr:from>
      <xdr:col>2</xdr:col>
      <xdr:colOff>529857</xdr:colOff>
      <xdr:row>13</xdr:row>
      <xdr:rowOff>72694</xdr:rowOff>
    </xdr:from>
    <xdr:to>
      <xdr:col>4</xdr:col>
      <xdr:colOff>440105</xdr:colOff>
      <xdr:row>15</xdr:row>
      <xdr:rowOff>121743</xdr:rowOff>
    </xdr:to>
    <xdr:sp macro="" textlink="'BD Energéticos'!AI8">
      <xdr:nvSpPr>
        <xdr:cNvPr id="4" name="CuadroTexto 3">
          <a:extLst>
            <a:ext uri="{FF2B5EF4-FFF2-40B4-BE49-F238E27FC236}">
              <a16:creationId xmlns:a16="http://schemas.microsoft.com/office/drawing/2014/main" id="{454C9E58-B983-4E3F-AF50-498015439891}"/>
            </a:ext>
          </a:extLst>
        </xdr:cNvPr>
        <xdr:cNvSpPr txBox="1"/>
      </xdr:nvSpPr>
      <xdr:spPr>
        <a:xfrm>
          <a:off x="1021982" y="2271382"/>
          <a:ext cx="1458061" cy="414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ctr"/>
          <a:fld id="{7FD83D98-D103-4993-9E7F-24DB4B2A0AD3}" type="TxLink">
            <a:rPr lang="en-US" sz="1400" b="1" i="0" u="none" strike="noStrike">
              <a:solidFill>
                <a:srgbClr val="000000"/>
              </a:solidFill>
              <a:latin typeface="Calibri"/>
              <a:ea typeface="+mn-ea"/>
              <a:cs typeface="Calibri"/>
            </a:rPr>
            <a:pPr marL="0" indent="0" algn="ctr"/>
            <a:t> 30.565.138 </a:t>
          </a:fld>
          <a:endParaRPr lang="es-ES_tradnl" sz="59500" b="1" i="0" u="none" strike="noStrike">
            <a:solidFill>
              <a:srgbClr val="FF0000"/>
            </a:solidFill>
            <a:latin typeface="Avenir Book"/>
            <a:ea typeface="+mn-ea"/>
            <a:cs typeface="Calibri"/>
          </a:endParaRPr>
        </a:p>
      </xdr:txBody>
    </xdr:sp>
    <xdr:clientData/>
  </xdr:twoCellAnchor>
  <xdr:twoCellAnchor>
    <xdr:from>
      <xdr:col>5</xdr:col>
      <xdr:colOff>150629</xdr:colOff>
      <xdr:row>12</xdr:row>
      <xdr:rowOff>8261</xdr:rowOff>
    </xdr:from>
    <xdr:to>
      <xdr:col>7</xdr:col>
      <xdr:colOff>649558</xdr:colOff>
      <xdr:row>17</xdr:row>
      <xdr:rowOff>17332</xdr:rowOff>
    </xdr:to>
    <xdr:sp macro="" textlink="">
      <xdr:nvSpPr>
        <xdr:cNvPr id="6" name="Rectángulo: esquinas redondeadas 5">
          <a:extLst>
            <a:ext uri="{FF2B5EF4-FFF2-40B4-BE49-F238E27FC236}">
              <a16:creationId xmlns:a16="http://schemas.microsoft.com/office/drawing/2014/main" id="{E4E1A543-E828-49C9-856A-4705CB80C8DB}"/>
            </a:ext>
          </a:extLst>
        </xdr:cNvPr>
        <xdr:cNvSpPr/>
      </xdr:nvSpPr>
      <xdr:spPr>
        <a:xfrm>
          <a:off x="2952567" y="2024386"/>
          <a:ext cx="2022929" cy="921884"/>
        </a:xfrm>
        <a:prstGeom prst="round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485137</xdr:colOff>
      <xdr:row>11</xdr:row>
      <xdr:rowOff>136395</xdr:rowOff>
    </xdr:from>
    <xdr:to>
      <xdr:col>8</xdr:col>
      <xdr:colOff>277232</xdr:colOff>
      <xdr:row>14</xdr:row>
      <xdr:rowOff>139286</xdr:rowOff>
    </xdr:to>
    <xdr:sp macro="" textlink="">
      <xdr:nvSpPr>
        <xdr:cNvPr id="7" name="CuadroTexto 6">
          <a:extLst>
            <a:ext uri="{FF2B5EF4-FFF2-40B4-BE49-F238E27FC236}">
              <a16:creationId xmlns:a16="http://schemas.microsoft.com/office/drawing/2014/main" id="{FCA263C6-2261-4460-B02E-45B75F4CAE16}"/>
            </a:ext>
          </a:extLst>
        </xdr:cNvPr>
        <xdr:cNvSpPr txBox="1"/>
      </xdr:nvSpPr>
      <xdr:spPr>
        <a:xfrm>
          <a:off x="2787012" y="2208083"/>
          <a:ext cx="2840095" cy="550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100" b="1" i="0" baseline="0">
              <a:solidFill>
                <a:schemeClr val="bg1"/>
              </a:solidFill>
              <a:latin typeface="Avenir Medium" panose="02000503020000020003" pitchFamily="2" charset="0"/>
            </a:rPr>
            <a:t>COSTO ENERGÉTICO  ACUM.</a:t>
          </a:r>
          <a:endParaRPr lang="es-ES_tradnl" sz="1100" b="1" i="0">
            <a:solidFill>
              <a:schemeClr val="bg1"/>
            </a:solidFill>
            <a:latin typeface="Avenir Medium" panose="02000503020000020003" pitchFamily="2" charset="0"/>
          </a:endParaRPr>
        </a:p>
      </xdr:txBody>
    </xdr:sp>
    <xdr:clientData/>
  </xdr:twoCellAnchor>
  <xdr:twoCellAnchor>
    <xdr:from>
      <xdr:col>5</xdr:col>
      <xdr:colOff>178685</xdr:colOff>
      <xdr:row>15</xdr:row>
      <xdr:rowOff>31477</xdr:rowOff>
    </xdr:from>
    <xdr:to>
      <xdr:col>7</xdr:col>
      <xdr:colOff>678253</xdr:colOff>
      <xdr:row>16</xdr:row>
      <xdr:rowOff>92411</xdr:rowOff>
    </xdr:to>
    <xdr:sp macro="" textlink="">
      <xdr:nvSpPr>
        <xdr:cNvPr id="8" name="CuadroTexto 7">
          <a:extLst>
            <a:ext uri="{FF2B5EF4-FFF2-40B4-BE49-F238E27FC236}">
              <a16:creationId xmlns:a16="http://schemas.microsoft.com/office/drawing/2014/main" id="{66DAC584-FA9D-4B3D-82D1-BB7B46168023}"/>
            </a:ext>
          </a:extLst>
        </xdr:cNvPr>
        <xdr:cNvSpPr txBox="1"/>
      </xdr:nvSpPr>
      <xdr:spPr>
        <a:xfrm>
          <a:off x="2980623" y="2595290"/>
          <a:ext cx="2023568" cy="243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100" b="0" i="0">
              <a:solidFill>
                <a:schemeClr val="bg1"/>
              </a:solidFill>
              <a:latin typeface="Avenir Medium" panose="02000503020000020003" pitchFamily="2" charset="0"/>
            </a:rPr>
            <a:t>$/kWh-equiv</a:t>
          </a:r>
        </a:p>
      </xdr:txBody>
    </xdr:sp>
    <xdr:clientData/>
  </xdr:twoCellAnchor>
  <xdr:twoCellAnchor>
    <xdr:from>
      <xdr:col>5</xdr:col>
      <xdr:colOff>443365</xdr:colOff>
      <xdr:row>13</xdr:row>
      <xdr:rowOff>74914</xdr:rowOff>
    </xdr:from>
    <xdr:to>
      <xdr:col>7</xdr:col>
      <xdr:colOff>353613</xdr:colOff>
      <xdr:row>15</xdr:row>
      <xdr:rowOff>123963</xdr:rowOff>
    </xdr:to>
    <xdr:sp macro="" textlink="'BD Energéticos'!AJ8">
      <xdr:nvSpPr>
        <xdr:cNvPr id="9" name="CuadroTexto 8">
          <a:extLst>
            <a:ext uri="{FF2B5EF4-FFF2-40B4-BE49-F238E27FC236}">
              <a16:creationId xmlns:a16="http://schemas.microsoft.com/office/drawing/2014/main" id="{8099D6AC-BE75-4214-B099-ED3E78007308}"/>
            </a:ext>
          </a:extLst>
        </xdr:cNvPr>
        <xdr:cNvSpPr txBox="1"/>
      </xdr:nvSpPr>
      <xdr:spPr>
        <a:xfrm>
          <a:off x="3245303" y="2273602"/>
          <a:ext cx="1434248" cy="414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ctr"/>
          <a:fld id="{ABC14576-6B4F-4374-979E-95E9677066CA}" type="TxLink">
            <a:rPr lang="en-US" sz="1400" b="1" i="0" u="none" strike="noStrike">
              <a:solidFill>
                <a:srgbClr val="000000"/>
              </a:solidFill>
              <a:latin typeface="Calibri"/>
              <a:ea typeface="+mn-ea"/>
              <a:cs typeface="Calibri"/>
            </a:rPr>
            <a:pPr marL="0" indent="0" algn="ctr"/>
            <a:t> 14.665.200 </a:t>
          </a:fld>
          <a:endParaRPr lang="es-ES_tradnl" sz="59500" b="1" i="0" u="none" strike="noStrike">
            <a:solidFill>
              <a:srgbClr val="FF0000"/>
            </a:solidFill>
            <a:latin typeface="Avenir Book"/>
            <a:ea typeface="+mn-ea"/>
            <a:cs typeface="Calibri"/>
          </a:endParaRPr>
        </a:p>
      </xdr:txBody>
    </xdr:sp>
    <xdr:clientData/>
  </xdr:twoCellAnchor>
  <xdr:twoCellAnchor>
    <xdr:from>
      <xdr:col>9</xdr:col>
      <xdr:colOff>500193</xdr:colOff>
      <xdr:row>12</xdr:row>
      <xdr:rowOff>12972</xdr:rowOff>
    </xdr:from>
    <xdr:to>
      <xdr:col>12</xdr:col>
      <xdr:colOff>237122</xdr:colOff>
      <xdr:row>17</xdr:row>
      <xdr:rowOff>22043</xdr:rowOff>
    </xdr:to>
    <xdr:sp macro="" textlink="">
      <xdr:nvSpPr>
        <xdr:cNvPr id="10" name="Rectángulo: esquinas redondeadas 9">
          <a:extLst>
            <a:ext uri="{FF2B5EF4-FFF2-40B4-BE49-F238E27FC236}">
              <a16:creationId xmlns:a16="http://schemas.microsoft.com/office/drawing/2014/main" id="{2DA620AB-5011-4F34-AE7D-C9F9E364A046}"/>
            </a:ext>
          </a:extLst>
        </xdr:cNvPr>
        <xdr:cNvSpPr/>
      </xdr:nvSpPr>
      <xdr:spPr>
        <a:xfrm>
          <a:off x="6350131" y="2029097"/>
          <a:ext cx="2022929" cy="921884"/>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s-CL" sz="1100"/>
        </a:p>
      </xdr:txBody>
    </xdr:sp>
    <xdr:clientData/>
  </xdr:twoCellAnchor>
  <xdr:twoCellAnchor>
    <xdr:from>
      <xdr:col>9</xdr:col>
      <xdr:colOff>64763</xdr:colOff>
      <xdr:row>11</xdr:row>
      <xdr:rowOff>141106</xdr:rowOff>
    </xdr:from>
    <xdr:to>
      <xdr:col>12</xdr:col>
      <xdr:colOff>618858</xdr:colOff>
      <xdr:row>14</xdr:row>
      <xdr:rowOff>143997</xdr:rowOff>
    </xdr:to>
    <xdr:sp macro="" textlink="">
      <xdr:nvSpPr>
        <xdr:cNvPr id="11" name="CuadroTexto 10">
          <a:extLst>
            <a:ext uri="{FF2B5EF4-FFF2-40B4-BE49-F238E27FC236}">
              <a16:creationId xmlns:a16="http://schemas.microsoft.com/office/drawing/2014/main" id="{89057C48-A051-479B-9600-65174B0B33C5}"/>
            </a:ext>
          </a:extLst>
        </xdr:cNvPr>
        <xdr:cNvSpPr txBox="1"/>
      </xdr:nvSpPr>
      <xdr:spPr>
        <a:xfrm>
          <a:off x="5914701" y="1974669"/>
          <a:ext cx="2840095" cy="550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100" b="1" i="0" baseline="0">
              <a:solidFill>
                <a:schemeClr val="bg1"/>
              </a:solidFill>
              <a:latin typeface="Avenir Medium" panose="02000503020000020003" pitchFamily="2" charset="0"/>
            </a:rPr>
            <a:t>GENERACIÓN CO2 ACUM. </a:t>
          </a:r>
          <a:endParaRPr lang="es-ES_tradnl" sz="1100" b="1" i="0">
            <a:solidFill>
              <a:schemeClr val="bg1"/>
            </a:solidFill>
            <a:latin typeface="Avenir Medium" panose="02000503020000020003" pitchFamily="2" charset="0"/>
          </a:endParaRPr>
        </a:p>
      </xdr:txBody>
    </xdr:sp>
    <xdr:clientData/>
  </xdr:twoCellAnchor>
  <xdr:twoCellAnchor>
    <xdr:from>
      <xdr:col>9</xdr:col>
      <xdr:colOff>528249</xdr:colOff>
      <xdr:row>15</xdr:row>
      <xdr:rowOff>36188</xdr:rowOff>
    </xdr:from>
    <xdr:to>
      <xdr:col>12</xdr:col>
      <xdr:colOff>265817</xdr:colOff>
      <xdr:row>16</xdr:row>
      <xdr:rowOff>97122</xdr:rowOff>
    </xdr:to>
    <xdr:sp macro="" textlink="">
      <xdr:nvSpPr>
        <xdr:cNvPr id="12" name="CuadroTexto 11">
          <a:extLst>
            <a:ext uri="{FF2B5EF4-FFF2-40B4-BE49-F238E27FC236}">
              <a16:creationId xmlns:a16="http://schemas.microsoft.com/office/drawing/2014/main" id="{C32E380D-B87E-4087-A18A-AAA0D469EA54}"/>
            </a:ext>
          </a:extLst>
        </xdr:cNvPr>
        <xdr:cNvSpPr txBox="1"/>
      </xdr:nvSpPr>
      <xdr:spPr>
        <a:xfrm>
          <a:off x="6378187" y="2600001"/>
          <a:ext cx="2023568" cy="243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200" b="0" i="0">
              <a:solidFill>
                <a:schemeClr val="bg1"/>
              </a:solidFill>
              <a:latin typeface="Avenir Medium" panose="02000503020000020003" pitchFamily="2" charset="0"/>
            </a:rPr>
            <a:t>tCO2-equiv</a:t>
          </a:r>
        </a:p>
      </xdr:txBody>
    </xdr:sp>
    <xdr:clientData/>
  </xdr:twoCellAnchor>
  <xdr:twoCellAnchor>
    <xdr:from>
      <xdr:col>10</xdr:col>
      <xdr:colOff>30929</xdr:colOff>
      <xdr:row>13</xdr:row>
      <xdr:rowOff>81640</xdr:rowOff>
    </xdr:from>
    <xdr:to>
      <xdr:col>11</xdr:col>
      <xdr:colOff>703177</xdr:colOff>
      <xdr:row>15</xdr:row>
      <xdr:rowOff>128674</xdr:rowOff>
    </xdr:to>
    <xdr:sp macro="" textlink="'BD Energéticos'!AK8">
      <xdr:nvSpPr>
        <xdr:cNvPr id="13" name="CuadroTexto 12">
          <a:extLst>
            <a:ext uri="{FF2B5EF4-FFF2-40B4-BE49-F238E27FC236}">
              <a16:creationId xmlns:a16="http://schemas.microsoft.com/office/drawing/2014/main" id="{EDDF768A-EA2A-42AD-86CC-2D904BA97D4B}"/>
            </a:ext>
          </a:extLst>
        </xdr:cNvPr>
        <xdr:cNvSpPr txBox="1"/>
      </xdr:nvSpPr>
      <xdr:spPr>
        <a:xfrm>
          <a:off x="6642867" y="2280328"/>
          <a:ext cx="1434248" cy="4121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ctr"/>
          <a:fld id="{3A7F761A-F5DA-47ED-BEEA-320D4B05AD43}" type="TxLink">
            <a:rPr lang="en-US" sz="1400" b="1" i="0" u="none" strike="noStrike">
              <a:solidFill>
                <a:srgbClr val="000000"/>
              </a:solidFill>
              <a:latin typeface="Calibri"/>
              <a:ea typeface="+mn-ea"/>
              <a:cs typeface="Calibri"/>
            </a:rPr>
            <a:pPr marL="0" indent="0" algn="ctr"/>
            <a:t> 8.714 </a:t>
          </a:fld>
          <a:endParaRPr lang="es-ES_tradnl" sz="59500" b="1" i="0" u="none" strike="noStrike">
            <a:solidFill>
              <a:srgbClr val="FF0000"/>
            </a:solidFill>
            <a:latin typeface="Avenir Book"/>
            <a:ea typeface="+mn-ea"/>
            <a:cs typeface="Calibri"/>
          </a:endParaRPr>
        </a:p>
      </xdr:txBody>
    </xdr:sp>
    <xdr:clientData/>
  </xdr:twoCellAnchor>
  <xdr:twoCellAnchor>
    <xdr:from>
      <xdr:col>14</xdr:col>
      <xdr:colOff>492100</xdr:colOff>
      <xdr:row>12</xdr:row>
      <xdr:rowOff>48950</xdr:rowOff>
    </xdr:from>
    <xdr:to>
      <xdr:col>17</xdr:col>
      <xdr:colOff>229029</xdr:colOff>
      <xdr:row>17</xdr:row>
      <xdr:rowOff>58021</xdr:rowOff>
    </xdr:to>
    <xdr:sp macro="" textlink="">
      <xdr:nvSpPr>
        <xdr:cNvPr id="14" name="Rectángulo: esquinas redondeadas 13">
          <a:extLst>
            <a:ext uri="{FF2B5EF4-FFF2-40B4-BE49-F238E27FC236}">
              <a16:creationId xmlns:a16="http://schemas.microsoft.com/office/drawing/2014/main" id="{CD49DCC2-5DD4-4D65-A53E-10B3481B1879}"/>
            </a:ext>
          </a:extLst>
        </xdr:cNvPr>
        <xdr:cNvSpPr/>
      </xdr:nvSpPr>
      <xdr:spPr>
        <a:xfrm>
          <a:off x="10152038" y="2065075"/>
          <a:ext cx="2022929" cy="921884"/>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s-CL" sz="1100"/>
        </a:p>
      </xdr:txBody>
    </xdr:sp>
    <xdr:clientData/>
  </xdr:twoCellAnchor>
  <xdr:twoCellAnchor>
    <xdr:from>
      <xdr:col>14</xdr:col>
      <xdr:colOff>92956</xdr:colOff>
      <xdr:row>11</xdr:row>
      <xdr:rowOff>177084</xdr:rowOff>
    </xdr:from>
    <xdr:to>
      <xdr:col>17</xdr:col>
      <xdr:colOff>647051</xdr:colOff>
      <xdr:row>14</xdr:row>
      <xdr:rowOff>179975</xdr:rowOff>
    </xdr:to>
    <xdr:sp macro="" textlink="">
      <xdr:nvSpPr>
        <xdr:cNvPr id="15" name="CuadroTexto 14">
          <a:extLst>
            <a:ext uri="{FF2B5EF4-FFF2-40B4-BE49-F238E27FC236}">
              <a16:creationId xmlns:a16="http://schemas.microsoft.com/office/drawing/2014/main" id="{D316E13A-44EC-4A68-96A7-F550322174C7}"/>
            </a:ext>
          </a:extLst>
        </xdr:cNvPr>
        <xdr:cNvSpPr txBox="1"/>
      </xdr:nvSpPr>
      <xdr:spPr>
        <a:xfrm>
          <a:off x="10017099" y="2263513"/>
          <a:ext cx="2840095" cy="54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100" b="1" i="0" baseline="0">
              <a:solidFill>
                <a:schemeClr val="bg1"/>
              </a:solidFill>
              <a:latin typeface="Avenir Medium" panose="02000503020000020003" pitchFamily="2" charset="0"/>
            </a:rPr>
            <a:t>CONSUMO ENERGÍA  ACUM.</a:t>
          </a:r>
          <a:endParaRPr lang="es-ES_tradnl" sz="1100" b="1" i="0">
            <a:solidFill>
              <a:schemeClr val="bg1"/>
            </a:solidFill>
            <a:latin typeface="Avenir Medium" panose="02000503020000020003" pitchFamily="2" charset="0"/>
          </a:endParaRPr>
        </a:p>
      </xdr:txBody>
    </xdr:sp>
    <xdr:clientData/>
  </xdr:twoCellAnchor>
  <xdr:twoCellAnchor>
    <xdr:from>
      <xdr:col>14</xdr:col>
      <xdr:colOff>520156</xdr:colOff>
      <xdr:row>15</xdr:row>
      <xdr:rowOff>72166</xdr:rowOff>
    </xdr:from>
    <xdr:to>
      <xdr:col>17</xdr:col>
      <xdr:colOff>257724</xdr:colOff>
      <xdr:row>16</xdr:row>
      <xdr:rowOff>133100</xdr:rowOff>
    </xdr:to>
    <xdr:sp macro="" textlink="">
      <xdr:nvSpPr>
        <xdr:cNvPr id="16" name="CuadroTexto 15">
          <a:extLst>
            <a:ext uri="{FF2B5EF4-FFF2-40B4-BE49-F238E27FC236}">
              <a16:creationId xmlns:a16="http://schemas.microsoft.com/office/drawing/2014/main" id="{DFC4343D-DC0A-423B-9656-04EDEB9AD03B}"/>
            </a:ext>
          </a:extLst>
        </xdr:cNvPr>
        <xdr:cNvSpPr txBox="1"/>
      </xdr:nvSpPr>
      <xdr:spPr>
        <a:xfrm>
          <a:off x="10180094" y="2635979"/>
          <a:ext cx="2023568" cy="243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_tradnl" sz="1200" b="0" i="0">
              <a:solidFill>
                <a:schemeClr val="bg1"/>
              </a:solidFill>
              <a:latin typeface="Avenir Medium" panose="02000503020000020003" pitchFamily="2" charset="0"/>
            </a:rPr>
            <a:t>tCAL-equiv</a:t>
          </a:r>
        </a:p>
      </xdr:txBody>
    </xdr:sp>
    <xdr:clientData/>
  </xdr:twoCellAnchor>
  <xdr:twoCellAnchor>
    <xdr:from>
      <xdr:col>15</xdr:col>
      <xdr:colOff>22836</xdr:colOff>
      <xdr:row>13</xdr:row>
      <xdr:rowOff>117618</xdr:rowOff>
    </xdr:from>
    <xdr:to>
      <xdr:col>16</xdr:col>
      <xdr:colOff>695084</xdr:colOff>
      <xdr:row>15</xdr:row>
      <xdr:rowOff>164652</xdr:rowOff>
    </xdr:to>
    <xdr:sp macro="" textlink="'BD Energéticos'!AL8">
      <xdr:nvSpPr>
        <xdr:cNvPr id="17" name="CuadroTexto 16">
          <a:extLst>
            <a:ext uri="{FF2B5EF4-FFF2-40B4-BE49-F238E27FC236}">
              <a16:creationId xmlns:a16="http://schemas.microsoft.com/office/drawing/2014/main" id="{97919CAD-C232-426F-A62F-834EA1DF5E70}"/>
            </a:ext>
          </a:extLst>
        </xdr:cNvPr>
        <xdr:cNvSpPr txBox="1"/>
      </xdr:nvSpPr>
      <xdr:spPr>
        <a:xfrm>
          <a:off x="10444774" y="2316306"/>
          <a:ext cx="1434248" cy="4121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ctr"/>
          <a:fld id="{4F6B0C45-6319-45F0-BA91-6DEED5D47CB5}" type="TxLink">
            <a:rPr lang="en-US" sz="1400" b="1" i="0" u="none" strike="noStrike">
              <a:solidFill>
                <a:srgbClr val="000000"/>
              </a:solidFill>
              <a:latin typeface="Calibri"/>
              <a:ea typeface="+mn-ea"/>
              <a:cs typeface="Calibri"/>
            </a:rPr>
            <a:pPr marL="0" indent="0" algn="ctr"/>
            <a:t> 35.523 </a:t>
          </a:fld>
          <a:endParaRPr lang="es-ES_tradnl" sz="59500" b="1" i="0" u="none" strike="noStrike">
            <a:solidFill>
              <a:srgbClr val="FF0000"/>
            </a:solidFill>
            <a:latin typeface="Avenir Book"/>
            <a:ea typeface="+mn-ea"/>
            <a:cs typeface="Calibri"/>
          </a:endParaRPr>
        </a:p>
      </xdr:txBody>
    </xdr:sp>
    <xdr:clientData/>
  </xdr:twoCellAnchor>
  <xdr:twoCellAnchor editAs="oneCell">
    <xdr:from>
      <xdr:col>0</xdr:col>
      <xdr:colOff>119052</xdr:colOff>
      <xdr:row>0</xdr:row>
      <xdr:rowOff>0</xdr:rowOff>
    </xdr:from>
    <xdr:to>
      <xdr:col>4</xdr:col>
      <xdr:colOff>206364</xdr:colOff>
      <xdr:row>4</xdr:row>
      <xdr:rowOff>162262</xdr:rowOff>
    </xdr:to>
    <xdr:pic>
      <xdr:nvPicPr>
        <xdr:cNvPr id="22" name="Imagen 21">
          <a:extLst>
            <a:ext uri="{FF2B5EF4-FFF2-40B4-BE49-F238E27FC236}">
              <a16:creationId xmlns:a16="http://schemas.microsoft.com/office/drawing/2014/main" id="{31872087-96D7-51B1-64E3-2B06DE72BB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52" y="0"/>
          <a:ext cx="2389187" cy="892512"/>
        </a:xfrm>
        <a:prstGeom prst="rect">
          <a:avLst/>
        </a:prstGeom>
      </xdr:spPr>
    </xdr:pic>
    <xdr:clientData/>
  </xdr:twoCellAnchor>
  <xdr:twoCellAnchor>
    <xdr:from>
      <xdr:col>1</xdr:col>
      <xdr:colOff>480789</xdr:colOff>
      <xdr:row>19</xdr:row>
      <xdr:rowOff>97117</xdr:rowOff>
    </xdr:from>
    <xdr:to>
      <xdr:col>8</xdr:col>
      <xdr:colOff>547402</xdr:colOff>
      <xdr:row>39</xdr:row>
      <xdr:rowOff>52294</xdr:rowOff>
    </xdr:to>
    <xdr:graphicFrame macro="">
      <xdr:nvGraphicFramePr>
        <xdr:cNvPr id="18" name="Gráfico 17">
          <a:extLst>
            <a:ext uri="{FF2B5EF4-FFF2-40B4-BE49-F238E27FC236}">
              <a16:creationId xmlns:a16="http://schemas.microsoft.com/office/drawing/2014/main" id="{78759A2A-7428-4798-8FEC-23AC3ED1B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323</xdr:colOff>
      <xdr:row>39</xdr:row>
      <xdr:rowOff>149945</xdr:rowOff>
    </xdr:from>
    <xdr:to>
      <xdr:col>8</xdr:col>
      <xdr:colOff>550768</xdr:colOff>
      <xdr:row>59</xdr:row>
      <xdr:rowOff>97652</xdr:rowOff>
    </xdr:to>
    <xdr:graphicFrame macro="">
      <xdr:nvGraphicFramePr>
        <xdr:cNvPr id="19" name="Gráfico 18">
          <a:extLst>
            <a:ext uri="{FF2B5EF4-FFF2-40B4-BE49-F238E27FC236}">
              <a16:creationId xmlns:a16="http://schemas.microsoft.com/office/drawing/2014/main" id="{2F87E453-AAD5-4C12-8F6E-4560666B4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658921</xdr:colOff>
      <xdr:row>19</xdr:row>
      <xdr:rowOff>99788</xdr:rowOff>
    </xdr:from>
    <xdr:to>
      <xdr:col>18</xdr:col>
      <xdr:colOff>23922</xdr:colOff>
      <xdr:row>39</xdr:row>
      <xdr:rowOff>54428</xdr:rowOff>
    </xdr:to>
    <xdr:graphicFrame macro="">
      <xdr:nvGraphicFramePr>
        <xdr:cNvPr id="24" name="Gráfico 23">
          <a:extLst>
            <a:ext uri="{FF2B5EF4-FFF2-40B4-BE49-F238E27FC236}">
              <a16:creationId xmlns:a16="http://schemas.microsoft.com/office/drawing/2014/main" id="{EC4EB718-B978-4462-8D85-5C610AD0A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667977</xdr:colOff>
      <xdr:row>60</xdr:row>
      <xdr:rowOff>72570</xdr:rowOff>
    </xdr:from>
    <xdr:to>
      <xdr:col>18</xdr:col>
      <xdr:colOff>32977</xdr:colOff>
      <xdr:row>80</xdr:row>
      <xdr:rowOff>18143</xdr:rowOff>
    </xdr:to>
    <xdr:graphicFrame macro="">
      <xdr:nvGraphicFramePr>
        <xdr:cNvPr id="26" name="Gráfico 25">
          <a:extLst>
            <a:ext uri="{FF2B5EF4-FFF2-40B4-BE49-F238E27FC236}">
              <a16:creationId xmlns:a16="http://schemas.microsoft.com/office/drawing/2014/main" id="{C8F01D24-D4CC-4528-B124-356C953A3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662412</xdr:colOff>
      <xdr:row>39</xdr:row>
      <xdr:rowOff>156305</xdr:rowOff>
    </xdr:from>
    <xdr:to>
      <xdr:col>18</xdr:col>
      <xdr:colOff>36483</xdr:colOff>
      <xdr:row>59</xdr:row>
      <xdr:rowOff>99786</xdr:rowOff>
    </xdr:to>
    <xdr:graphicFrame macro="">
      <xdr:nvGraphicFramePr>
        <xdr:cNvPr id="27" name="Gráfico 26">
          <a:extLst>
            <a:ext uri="{FF2B5EF4-FFF2-40B4-BE49-F238E27FC236}">
              <a16:creationId xmlns:a16="http://schemas.microsoft.com/office/drawing/2014/main" id="{C74B44AA-DDC8-4458-8F33-0AE11E9A9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17325</xdr:colOff>
      <xdr:row>60</xdr:row>
      <xdr:rowOff>63502</xdr:rowOff>
    </xdr:from>
    <xdr:to>
      <xdr:col>8</xdr:col>
      <xdr:colOff>565735</xdr:colOff>
      <xdr:row>80</xdr:row>
      <xdr:rowOff>5775</xdr:rowOff>
    </xdr:to>
    <xdr:graphicFrame macro="">
      <xdr:nvGraphicFramePr>
        <xdr:cNvPr id="21" name="Gráfico 20">
          <a:extLst>
            <a:ext uri="{FF2B5EF4-FFF2-40B4-BE49-F238E27FC236}">
              <a16:creationId xmlns:a16="http://schemas.microsoft.com/office/drawing/2014/main" id="{8715F4F3-0957-4128-8554-A3D6AE36B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15876</xdr:rowOff>
    </xdr:from>
    <xdr:to>
      <xdr:col>2</xdr:col>
      <xdr:colOff>209550</xdr:colOff>
      <xdr:row>4</xdr:row>
      <xdr:rowOff>1522</xdr:rowOff>
    </xdr:to>
    <xdr:pic>
      <xdr:nvPicPr>
        <xdr:cNvPr id="2" name="Imagen 1">
          <a:extLst>
            <a:ext uri="{FF2B5EF4-FFF2-40B4-BE49-F238E27FC236}">
              <a16:creationId xmlns:a16="http://schemas.microsoft.com/office/drawing/2014/main" id="{11379EC9-9BE1-481C-AC81-95326C4F57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876"/>
          <a:ext cx="1914525" cy="7158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xdr:row>
      <xdr:rowOff>0</xdr:rowOff>
    </xdr:from>
    <xdr:to>
      <xdr:col>9</xdr:col>
      <xdr:colOff>304800</xdr:colOff>
      <xdr:row>16</xdr:row>
      <xdr:rowOff>139700</xdr:rowOff>
    </xdr:to>
    <xdr:graphicFrame macro="">
      <xdr:nvGraphicFramePr>
        <xdr:cNvPr id="2" name="Gráfico 1">
          <a:extLst>
            <a:ext uri="{FF2B5EF4-FFF2-40B4-BE49-F238E27FC236}">
              <a16:creationId xmlns:a16="http://schemas.microsoft.com/office/drawing/2014/main" id="{F8B64A5C-E239-FD26-8D11-3AB4E22B72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22</xdr:row>
      <xdr:rowOff>22225</xdr:rowOff>
    </xdr:from>
    <xdr:to>
      <xdr:col>8</xdr:col>
      <xdr:colOff>514350</xdr:colOff>
      <xdr:row>34</xdr:row>
      <xdr:rowOff>133350</xdr:rowOff>
    </xdr:to>
    <xdr:graphicFrame macro="">
      <xdr:nvGraphicFramePr>
        <xdr:cNvPr id="3" name="Gráfico 2">
          <a:extLst>
            <a:ext uri="{FF2B5EF4-FFF2-40B4-BE49-F238E27FC236}">
              <a16:creationId xmlns:a16="http://schemas.microsoft.com/office/drawing/2014/main" id="{DB75D80B-D9FA-9F67-6852-517B844E8D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149225</xdr:colOff>
      <xdr:row>43</xdr:row>
      <xdr:rowOff>25400</xdr:rowOff>
    </xdr:from>
    <xdr:to>
      <xdr:col>11</xdr:col>
      <xdr:colOff>568325</xdr:colOff>
      <xdr:row>58</xdr:row>
      <xdr:rowOff>6350</xdr:rowOff>
    </xdr:to>
    <xdr:graphicFrame macro="">
      <xdr:nvGraphicFramePr>
        <xdr:cNvPr id="4" name="Gráfico 3">
          <a:extLst>
            <a:ext uri="{FF2B5EF4-FFF2-40B4-BE49-F238E27FC236}">
              <a16:creationId xmlns:a16="http://schemas.microsoft.com/office/drawing/2014/main" id="{11F0F1C7-F83B-023F-639D-74D82EAEE7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92075</xdr:colOff>
      <xdr:row>60</xdr:row>
      <xdr:rowOff>180975</xdr:rowOff>
    </xdr:from>
    <xdr:to>
      <xdr:col>11</xdr:col>
      <xdr:colOff>758825</xdr:colOff>
      <xdr:row>75</xdr:row>
      <xdr:rowOff>161925</xdr:rowOff>
    </xdr:to>
    <xdr:graphicFrame macro="">
      <xdr:nvGraphicFramePr>
        <xdr:cNvPr id="5" name="Gráfico 4">
          <a:extLst>
            <a:ext uri="{FF2B5EF4-FFF2-40B4-BE49-F238E27FC236}">
              <a16:creationId xmlns:a16="http://schemas.microsoft.com/office/drawing/2014/main" id="{D54CC148-0FCC-62A1-6411-621F980D0E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883557</xdr:colOff>
      <xdr:row>79</xdr:row>
      <xdr:rowOff>9524</xdr:rowOff>
    </xdr:from>
    <xdr:to>
      <xdr:col>10</xdr:col>
      <xdr:colOff>9071</xdr:colOff>
      <xdr:row>97</xdr:row>
      <xdr:rowOff>45358</xdr:rowOff>
    </xdr:to>
    <xdr:graphicFrame macro="">
      <xdr:nvGraphicFramePr>
        <xdr:cNvPr id="6" name="Gráfico 5">
          <a:extLst>
            <a:ext uri="{FF2B5EF4-FFF2-40B4-BE49-F238E27FC236}">
              <a16:creationId xmlns:a16="http://schemas.microsoft.com/office/drawing/2014/main" id="{F77D9818-2F8B-3BD3-13E2-9944AA7A19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111126</xdr:colOff>
      <xdr:row>99</xdr:row>
      <xdr:rowOff>452</xdr:rowOff>
    </xdr:from>
    <xdr:to>
      <xdr:col>6</xdr:col>
      <xdr:colOff>77108</xdr:colOff>
      <xdr:row>120</xdr:row>
      <xdr:rowOff>131535</xdr:rowOff>
    </xdr:to>
    <xdr:graphicFrame macro="">
      <xdr:nvGraphicFramePr>
        <xdr:cNvPr id="7" name="Gráfico 6">
          <a:extLst>
            <a:ext uri="{FF2B5EF4-FFF2-40B4-BE49-F238E27FC236}">
              <a16:creationId xmlns:a16="http://schemas.microsoft.com/office/drawing/2014/main" id="{C48DB900-E710-2F84-8072-0CC47E3D77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elipe Graniffo" refreshedDate="45049.499628935184" createdVersion="8" refreshedVersion="8" minRefreshableVersion="3" recordCount="110" xr:uid="{DB03185D-56F6-4B63-AE0C-ACA55A7450E9}">
  <cacheSource type="worksheet">
    <worksheetSource ref="A6:AF1048576" sheet="BD Energéticos"/>
  </cacheSource>
  <cacheFields count="32">
    <cacheField name="ID" numFmtId="0">
      <sharedItems containsString="0" containsBlank="1" containsNumber="1" containsInteger="1" minValue="1" maxValue="108"/>
    </cacheField>
    <cacheField name="Planta o Sucursal" numFmtId="0">
      <sharedItems containsBlank="1"/>
    </cacheField>
    <cacheField name="Distribuidor" numFmtId="0">
      <sharedItems containsBlank="1"/>
    </cacheField>
    <cacheField name="Año Consumo" numFmtId="0">
      <sharedItems containsString="0" containsBlank="1" containsNumber="1" containsInteger="1" minValue="2023" maxValue="2024" count="3">
        <m/>
        <n v="2023"/>
        <n v="2024"/>
      </sharedItems>
    </cacheField>
    <cacheField name="Mes consumo" numFmtId="0">
      <sharedItems containsBlank="1" count="13">
        <m/>
        <s v="Enero"/>
        <s v="Febrero"/>
        <s v="Marzo"/>
        <s v="Abril"/>
        <s v="Mayo"/>
        <s v="Junio"/>
        <s v="Julio"/>
        <s v="Agosto"/>
        <s v="Septiembre"/>
        <s v="Octubre"/>
        <s v="Noviembre"/>
        <s v="Diciembre"/>
      </sharedItems>
    </cacheField>
    <cacheField name="Lec. Anterior" numFmtId="0">
      <sharedItems containsNonDate="0" containsString="0" containsBlank="1"/>
    </cacheField>
    <cacheField name="Lec. Actual" numFmtId="0">
      <sharedItems containsNonDate="0" containsString="0" containsBlank="1"/>
    </cacheField>
    <cacheField name="N°Factura" numFmtId="0">
      <sharedItems containsString="0" containsBlank="1" containsNumber="1" containsInteger="1" minValue="11" maxValue="11"/>
    </cacheField>
    <cacheField name="N° Cliente" numFmtId="0">
      <sharedItems containsNonDate="0" containsString="0" containsBlank="1"/>
    </cacheField>
    <cacheField name="Tipo Energético" numFmtId="0">
      <sharedItems containsBlank="1" count="9">
        <m/>
        <s v="Electricidad"/>
        <s v="GN"/>
        <s v="Petróleo"/>
        <s v="Biomasa"/>
        <s v="GLP"/>
        <s v="Leña"/>
        <s v="Gasolina"/>
        <s v="Otros"/>
      </sharedItems>
    </cacheField>
    <cacheField name="Tipo Tarifa" numFmtId="0">
      <sharedItems containsBlank="1"/>
    </cacheField>
    <cacheField name="Unidad" numFmtId="0">
      <sharedItems containsBlank="1"/>
    </cacheField>
    <cacheField name="Consumo Facturado" numFmtId="0">
      <sharedItems containsString="0" containsBlank="1" containsNumber="1" containsInteger="1" minValue="10000" maxValue="91000"/>
    </cacheField>
    <cacheField name="Demanda Max. Suministrada" numFmtId="0">
      <sharedItems containsBlank="1" containsMixedTypes="1" containsNumber="1" containsInteger="1" minValue="1000" maxValue="1000"/>
    </cacheField>
    <cacheField name="Demanda Leída HP" numFmtId="0">
      <sharedItems containsBlank="1" containsMixedTypes="1" containsNumber="1" containsInteger="1" minValue="2000" maxValue="2000"/>
    </cacheField>
    <cacheField name="Demanda Facturada HP" numFmtId="0">
      <sharedItems containsBlank="1" containsMixedTypes="1" containsNumber="1" containsInteger="1" minValue="2000" maxValue="2000"/>
    </cacheField>
    <cacheField name="Demanda Facturada FP" numFmtId="0">
      <sharedItems containsBlank="1" containsMixedTypes="1" containsNumber="1" containsInteger="1" minValue="1500" maxValue="1500"/>
    </cacheField>
    <cacheField name="Cargo por consumo facturado" numFmtId="0">
      <sharedItems containsBlank="1" containsMixedTypes="1" containsNumber="1" containsInteger="1" minValue="100000" maxValue="100000"/>
    </cacheField>
    <cacheField name="Cargo Demanda Leída HP" numFmtId="0">
      <sharedItems containsBlank="1" containsMixedTypes="1" containsNumber="1" containsInteger="1" minValue="15000" maxValue="15000"/>
    </cacheField>
    <cacheField name="Cargo Demanda Facturada HP" numFmtId="0">
      <sharedItems containsBlank="1" containsMixedTypes="1" containsNumber="1" containsInteger="1" minValue="10000" maxValue="10000"/>
    </cacheField>
    <cacheField name="Cargo Demanda Facturada FP" numFmtId="0">
      <sharedItems containsBlank="1" containsMixedTypes="1" containsNumber="1" containsInteger="1" minValue="12000" maxValue="12000"/>
    </cacheField>
    <cacheField name="Otros Cargos Transporte" numFmtId="0">
      <sharedItems containsBlank="1" containsMixedTypes="1" containsNumber="1" containsInteger="1" minValue="10000" maxValue="21000"/>
    </cacheField>
    <cacheField name="Otros Cargos (2)" numFmtId="0">
      <sharedItems containsBlank="1" containsMixedTypes="1" containsNumber="1" containsInteger="1" minValue="30000" maxValue="30000"/>
    </cacheField>
    <cacheField name="Otros Cargos (3)" numFmtId="0">
      <sharedItems containsBlank="1"/>
    </cacheField>
    <cacheField name="Cargo por mal Factor de potencia" numFmtId="0">
      <sharedItems containsBlank="1" containsMixedTypes="1" containsNumber="1" containsInteger="1" minValue="3000" maxValue="4100"/>
    </cacheField>
    <cacheField name="Cargo total" numFmtId="0">
      <sharedItems containsBlank="1" containsMixedTypes="1" containsNumber="1" containsInteger="1" minValue="130000" maxValue="162100"/>
    </cacheField>
    <cacheField name="Factor de conversión kWh-eq" numFmtId="0">
      <sharedItems containsString="0" containsBlank="1" containsNumber="1" minValue="1" maxValue="14.07"/>
    </cacheField>
    <cacheField name="Total consumo" numFmtId="0">
      <sharedItems containsBlank="1" containsMixedTypes="1" containsNumber="1" minValue="60000" maxValue="1013040"/>
    </cacheField>
    <cacheField name="Factor de conversión tCO2e" numFmtId="0">
      <sharedItems containsString="0" containsBlank="1" containsNumber="1" minValue="2.025594E-4" maxValue="4.8368E-4"/>
    </cacheField>
    <cacheField name="Total tCO2e" numFmtId="0">
      <sharedItems containsString="0" containsBlank="1" containsNumber="1" minValue="26.911999999999999" maxValue="230.19936004799999"/>
    </cacheField>
    <cacheField name="Factor de conversión tCalorias" numFmtId="0">
      <sharedItems containsString="0" containsBlank="1" containsNumber="1" containsInteger="1" minValue="3" maxValue="3"/>
    </cacheField>
    <cacheField name="Total tCalorias" numFmtId="0">
      <sharedItems containsString="0" containsBlank="1" containsNumber="1" minValue="180000" maxValue="303912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
  <r>
    <m/>
    <m/>
    <m/>
    <x v="0"/>
    <x v="0"/>
    <m/>
    <m/>
    <m/>
    <m/>
    <x v="0"/>
    <m/>
    <m/>
    <m/>
    <s v="kW"/>
    <s v="kW"/>
    <s v="kW"/>
    <s v="kW"/>
    <s v="$"/>
    <s v="$"/>
    <s v="$"/>
    <s v="$"/>
    <s v="$"/>
    <s v="$"/>
    <s v="$"/>
    <s v="$"/>
    <s v="$"/>
    <m/>
    <s v="kWh"/>
    <m/>
    <m/>
    <m/>
    <m/>
  </r>
  <r>
    <n v="1"/>
    <s v="Planta 1"/>
    <s v="Enel"/>
    <x v="1"/>
    <x v="1"/>
    <m/>
    <m/>
    <n v="11"/>
    <m/>
    <x v="1"/>
    <s v="AT 4.3"/>
    <s v="kWh"/>
    <n v="80000"/>
    <n v="1000"/>
    <n v="2000"/>
    <n v="2000"/>
    <n v="1500"/>
    <n v="100000"/>
    <n v="15000"/>
    <n v="10000"/>
    <n v="12000"/>
    <n v="10000"/>
    <m/>
    <m/>
    <n v="3000"/>
    <n v="150000"/>
    <n v="1"/>
    <n v="80000"/>
    <n v="3.3639999999999999E-4"/>
    <n v="26.911999999999999"/>
    <n v="3"/>
    <n v="240000"/>
  </r>
  <r>
    <n v="2"/>
    <s v="Planta 1"/>
    <s v="Enel"/>
    <x v="1"/>
    <x v="2"/>
    <m/>
    <m/>
    <m/>
    <m/>
    <x v="1"/>
    <s v="AT 4.3"/>
    <s v="kWh"/>
    <n v="81000"/>
    <n v="1000"/>
    <n v="2000"/>
    <n v="2000"/>
    <n v="1500"/>
    <n v="100000"/>
    <n v="15000"/>
    <n v="10000"/>
    <n v="12000"/>
    <n v="11000"/>
    <m/>
    <m/>
    <n v="3100"/>
    <n v="151100"/>
    <n v="1"/>
    <n v="81000"/>
    <n v="3.3639999999999999E-4"/>
    <n v="27.2484"/>
    <n v="3"/>
    <n v="243000"/>
  </r>
  <r>
    <n v="3"/>
    <s v="Planta 1"/>
    <s v="Enel"/>
    <x v="1"/>
    <x v="3"/>
    <m/>
    <m/>
    <m/>
    <m/>
    <x v="1"/>
    <s v="AT 4.3"/>
    <s v="kWh"/>
    <n v="82000"/>
    <n v="1000"/>
    <n v="2000"/>
    <n v="2000"/>
    <n v="1500"/>
    <n v="100000"/>
    <n v="15000"/>
    <n v="10000"/>
    <n v="12000"/>
    <n v="12000"/>
    <m/>
    <m/>
    <n v="3200"/>
    <n v="152200"/>
    <n v="1"/>
    <n v="82000"/>
    <n v="3.3639999999999999E-4"/>
    <n v="27.584799999999998"/>
    <n v="3"/>
    <n v="246000"/>
  </r>
  <r>
    <n v="4"/>
    <s v="Planta 1"/>
    <s v="Enel"/>
    <x v="1"/>
    <x v="4"/>
    <m/>
    <m/>
    <m/>
    <m/>
    <x v="1"/>
    <s v="AT 4.3"/>
    <s v="kWh"/>
    <n v="83000"/>
    <n v="1000"/>
    <n v="2000"/>
    <n v="2000"/>
    <n v="1500"/>
    <n v="100000"/>
    <n v="15000"/>
    <n v="10000"/>
    <n v="12000"/>
    <n v="13000"/>
    <m/>
    <m/>
    <n v="3300"/>
    <n v="153300"/>
    <n v="1"/>
    <n v="83000"/>
    <n v="3.3639999999999999E-4"/>
    <n v="27.921199999999999"/>
    <n v="3"/>
    <n v="249000"/>
  </r>
  <r>
    <n v="5"/>
    <s v="Planta 1"/>
    <s v="Enel"/>
    <x v="1"/>
    <x v="5"/>
    <m/>
    <m/>
    <m/>
    <m/>
    <x v="1"/>
    <s v="AT 4.3"/>
    <s v="kWh"/>
    <n v="84000"/>
    <n v="1000"/>
    <n v="2000"/>
    <n v="2000"/>
    <n v="1500"/>
    <n v="100000"/>
    <n v="15000"/>
    <n v="10000"/>
    <n v="12000"/>
    <n v="14000"/>
    <m/>
    <m/>
    <n v="3400"/>
    <n v="154400"/>
    <n v="1"/>
    <n v="84000"/>
    <n v="3.3639999999999999E-4"/>
    <n v="28.2576"/>
    <n v="3"/>
    <n v="252000"/>
  </r>
  <r>
    <n v="6"/>
    <s v="Planta 1"/>
    <s v="Enel"/>
    <x v="1"/>
    <x v="6"/>
    <m/>
    <m/>
    <m/>
    <m/>
    <x v="1"/>
    <s v="AT 4.3"/>
    <s v="kWh"/>
    <n v="85000"/>
    <n v="1000"/>
    <n v="2000"/>
    <n v="2000"/>
    <n v="1500"/>
    <n v="100000"/>
    <n v="15000"/>
    <n v="10000"/>
    <n v="12000"/>
    <n v="15000"/>
    <m/>
    <m/>
    <n v="3500"/>
    <n v="155500"/>
    <n v="1"/>
    <n v="85000"/>
    <n v="3.3639999999999999E-4"/>
    <n v="28.593999999999998"/>
    <n v="3"/>
    <n v="255000"/>
  </r>
  <r>
    <n v="7"/>
    <s v="Planta 1"/>
    <s v="Enel"/>
    <x v="1"/>
    <x v="7"/>
    <m/>
    <m/>
    <m/>
    <m/>
    <x v="1"/>
    <s v="AT 4.3"/>
    <s v="kWh"/>
    <n v="86000"/>
    <n v="1000"/>
    <n v="2000"/>
    <n v="2000"/>
    <n v="1500"/>
    <n v="100000"/>
    <n v="15000"/>
    <n v="10000"/>
    <n v="12000"/>
    <n v="16000"/>
    <m/>
    <m/>
    <n v="3600"/>
    <n v="156600"/>
    <n v="1"/>
    <n v="86000"/>
    <n v="3.3639999999999999E-4"/>
    <n v="28.930399999999999"/>
    <n v="3"/>
    <n v="258000"/>
  </r>
  <r>
    <n v="8"/>
    <s v="Planta 1"/>
    <s v="Enel"/>
    <x v="1"/>
    <x v="8"/>
    <m/>
    <m/>
    <m/>
    <m/>
    <x v="1"/>
    <s v="AT 4.3"/>
    <s v="kWh"/>
    <n v="87000"/>
    <n v="1000"/>
    <n v="2000"/>
    <n v="2000"/>
    <n v="1500"/>
    <n v="100000"/>
    <n v="15000"/>
    <n v="10000"/>
    <n v="12000"/>
    <n v="17000"/>
    <m/>
    <m/>
    <n v="3700"/>
    <n v="157700"/>
    <n v="1"/>
    <n v="87000"/>
    <n v="3.3639999999999999E-4"/>
    <n v="29.2668"/>
    <n v="3"/>
    <n v="261000"/>
  </r>
  <r>
    <n v="9"/>
    <s v="Planta 1"/>
    <s v="Enel"/>
    <x v="1"/>
    <x v="9"/>
    <m/>
    <m/>
    <m/>
    <m/>
    <x v="1"/>
    <s v="AT 4.3"/>
    <s v="kWh"/>
    <n v="88000"/>
    <n v="1000"/>
    <n v="2000"/>
    <n v="2000"/>
    <n v="1500"/>
    <n v="100000"/>
    <n v="15000"/>
    <n v="10000"/>
    <n v="12000"/>
    <n v="18000"/>
    <m/>
    <m/>
    <n v="3800"/>
    <n v="158800"/>
    <n v="1"/>
    <n v="88000"/>
    <n v="3.3639999999999999E-4"/>
    <n v="29.603199999999998"/>
    <n v="3"/>
    <n v="264000"/>
  </r>
  <r>
    <n v="10"/>
    <s v="Planta 1"/>
    <s v="Enel"/>
    <x v="1"/>
    <x v="10"/>
    <m/>
    <m/>
    <m/>
    <m/>
    <x v="1"/>
    <s v="AT 4.3"/>
    <s v="kWh"/>
    <n v="89000"/>
    <n v="1000"/>
    <n v="2000"/>
    <n v="2000"/>
    <n v="1500"/>
    <n v="100000"/>
    <n v="15000"/>
    <n v="10000"/>
    <n v="12000"/>
    <n v="19000"/>
    <m/>
    <m/>
    <n v="3900"/>
    <n v="159900"/>
    <n v="1"/>
    <n v="89000"/>
    <n v="3.3639999999999999E-4"/>
    <n v="29.939599999999999"/>
    <n v="3"/>
    <n v="267000"/>
  </r>
  <r>
    <n v="11"/>
    <s v="Planta 1"/>
    <s v="Enel"/>
    <x v="1"/>
    <x v="11"/>
    <m/>
    <m/>
    <m/>
    <m/>
    <x v="1"/>
    <s v="AT 4.3"/>
    <s v="kWh"/>
    <n v="90000"/>
    <n v="1000"/>
    <n v="2000"/>
    <n v="2000"/>
    <n v="1500"/>
    <n v="100000"/>
    <n v="15000"/>
    <n v="10000"/>
    <n v="12000"/>
    <n v="20000"/>
    <m/>
    <m/>
    <n v="4000"/>
    <n v="161000"/>
    <n v="1"/>
    <n v="90000"/>
    <n v="3.3639999999999999E-4"/>
    <n v="30.276"/>
    <n v="3"/>
    <n v="270000"/>
  </r>
  <r>
    <n v="12"/>
    <s v="Planta 1"/>
    <s v="Enel"/>
    <x v="1"/>
    <x v="12"/>
    <m/>
    <m/>
    <m/>
    <m/>
    <x v="1"/>
    <s v="AT 4.3"/>
    <s v="kWh"/>
    <n v="91000"/>
    <n v="1000"/>
    <n v="2000"/>
    <n v="2000"/>
    <n v="1500"/>
    <n v="100000"/>
    <n v="15000"/>
    <n v="10000"/>
    <n v="12000"/>
    <n v="21000"/>
    <m/>
    <m/>
    <n v="4100"/>
    <n v="162100"/>
    <n v="1"/>
    <n v="91000"/>
    <n v="3.3639999999999999E-4"/>
    <n v="30.612400000000001"/>
    <n v="3"/>
    <n v="273000"/>
  </r>
  <r>
    <n v="13"/>
    <s v="Planta 1"/>
    <s v="Enel"/>
    <x v="2"/>
    <x v="1"/>
    <m/>
    <m/>
    <n v="11"/>
    <m/>
    <x v="1"/>
    <s v="AT 4.3"/>
    <s v="kWh"/>
    <n v="80000"/>
    <n v="1000"/>
    <n v="2000"/>
    <n v="2000"/>
    <n v="1500"/>
    <n v="100000"/>
    <n v="15000"/>
    <n v="10000"/>
    <n v="12000"/>
    <n v="10000"/>
    <m/>
    <m/>
    <n v="3000"/>
    <n v="150000"/>
    <n v="1"/>
    <n v="80000"/>
    <n v="3.3639999999999999E-4"/>
    <n v="26.911999999999999"/>
    <n v="3"/>
    <n v="240000"/>
  </r>
  <r>
    <n v="14"/>
    <s v="Planta 1"/>
    <s v="Enel"/>
    <x v="2"/>
    <x v="2"/>
    <m/>
    <m/>
    <m/>
    <m/>
    <x v="1"/>
    <s v="AT 4.3"/>
    <s v="kWh"/>
    <n v="81000"/>
    <n v="1000"/>
    <n v="2000"/>
    <n v="2000"/>
    <n v="1500"/>
    <n v="100000"/>
    <n v="15000"/>
    <n v="10000"/>
    <n v="12000"/>
    <n v="11000"/>
    <m/>
    <m/>
    <n v="3100"/>
    <n v="151100"/>
    <n v="1"/>
    <n v="81000"/>
    <n v="3.3639999999999999E-4"/>
    <n v="27.2484"/>
    <n v="3"/>
    <n v="243000"/>
  </r>
  <r>
    <n v="15"/>
    <s v="Planta 1"/>
    <s v="Enel"/>
    <x v="2"/>
    <x v="3"/>
    <m/>
    <m/>
    <m/>
    <m/>
    <x v="1"/>
    <s v="AT 4.3"/>
    <s v="kWh"/>
    <n v="82000"/>
    <n v="1000"/>
    <n v="2000"/>
    <n v="2000"/>
    <n v="1500"/>
    <n v="100000"/>
    <n v="15000"/>
    <n v="10000"/>
    <n v="12000"/>
    <n v="12000"/>
    <m/>
    <m/>
    <n v="3200"/>
    <n v="152200"/>
    <n v="1"/>
    <n v="82000"/>
    <n v="3.3639999999999999E-4"/>
    <n v="27.584799999999998"/>
    <n v="3"/>
    <n v="246000"/>
  </r>
  <r>
    <n v="16"/>
    <s v="Planta 1"/>
    <s v="Enel"/>
    <x v="2"/>
    <x v="4"/>
    <m/>
    <m/>
    <m/>
    <m/>
    <x v="1"/>
    <s v="AT 4.3"/>
    <s v="kWh"/>
    <n v="83000"/>
    <n v="1000"/>
    <n v="2000"/>
    <n v="2000"/>
    <n v="1500"/>
    <n v="100000"/>
    <n v="15000"/>
    <n v="10000"/>
    <n v="12000"/>
    <n v="13000"/>
    <m/>
    <m/>
    <n v="3300"/>
    <n v="153300"/>
    <n v="1"/>
    <n v="83000"/>
    <n v="3.3639999999999999E-4"/>
    <n v="27.921199999999999"/>
    <n v="3"/>
    <n v="249000"/>
  </r>
  <r>
    <n v="17"/>
    <s v="Planta 1"/>
    <s v="Enel"/>
    <x v="2"/>
    <x v="5"/>
    <m/>
    <m/>
    <m/>
    <m/>
    <x v="1"/>
    <s v="AT 4.3"/>
    <s v="kWh"/>
    <n v="84000"/>
    <n v="1000"/>
    <n v="2000"/>
    <n v="2000"/>
    <n v="1500"/>
    <n v="100000"/>
    <n v="15000"/>
    <n v="10000"/>
    <n v="12000"/>
    <n v="14000"/>
    <m/>
    <m/>
    <n v="3400"/>
    <n v="154400"/>
    <n v="1"/>
    <n v="84000"/>
    <n v="3.3639999999999999E-4"/>
    <n v="28.2576"/>
    <n v="3"/>
    <n v="252000"/>
  </r>
  <r>
    <n v="18"/>
    <s v="Planta 1"/>
    <s v="Enel"/>
    <x v="2"/>
    <x v="6"/>
    <m/>
    <m/>
    <m/>
    <m/>
    <x v="1"/>
    <s v="AT 4.3"/>
    <s v="kWh"/>
    <n v="85000"/>
    <n v="1000"/>
    <n v="2000"/>
    <n v="2000"/>
    <n v="1500"/>
    <n v="100000"/>
    <n v="15000"/>
    <n v="10000"/>
    <n v="12000"/>
    <n v="15000"/>
    <m/>
    <m/>
    <n v="3500"/>
    <n v="155500"/>
    <n v="1"/>
    <n v="85000"/>
    <n v="3.3639999999999999E-4"/>
    <n v="28.593999999999998"/>
    <n v="3"/>
    <n v="255000"/>
  </r>
  <r>
    <n v="19"/>
    <s v="Planta 1"/>
    <s v="Enel"/>
    <x v="2"/>
    <x v="7"/>
    <m/>
    <m/>
    <m/>
    <m/>
    <x v="1"/>
    <s v="AT 4.3"/>
    <s v="kWh"/>
    <n v="86000"/>
    <n v="1000"/>
    <n v="2000"/>
    <n v="2000"/>
    <n v="1500"/>
    <n v="100000"/>
    <n v="15000"/>
    <n v="10000"/>
    <n v="12000"/>
    <n v="16000"/>
    <m/>
    <m/>
    <n v="3600"/>
    <n v="156600"/>
    <n v="1"/>
    <n v="86000"/>
    <n v="3.3639999999999999E-4"/>
    <n v="28.930399999999999"/>
    <n v="3"/>
    <n v="258000"/>
  </r>
  <r>
    <n v="20"/>
    <s v="Planta 1"/>
    <s v="Enel"/>
    <x v="2"/>
    <x v="8"/>
    <m/>
    <m/>
    <m/>
    <m/>
    <x v="1"/>
    <s v="AT 4.3"/>
    <s v="kWh"/>
    <n v="87000"/>
    <n v="1000"/>
    <n v="2000"/>
    <n v="2000"/>
    <n v="1500"/>
    <n v="100000"/>
    <n v="15000"/>
    <n v="10000"/>
    <n v="12000"/>
    <n v="17000"/>
    <m/>
    <m/>
    <n v="3700"/>
    <n v="157700"/>
    <n v="1"/>
    <n v="87000"/>
    <n v="3.3639999999999999E-4"/>
    <n v="29.2668"/>
    <n v="3"/>
    <n v="261000"/>
  </r>
  <r>
    <n v="21"/>
    <s v="Planta 1"/>
    <s v="Enel"/>
    <x v="2"/>
    <x v="9"/>
    <m/>
    <m/>
    <m/>
    <m/>
    <x v="1"/>
    <s v="AT 4.3"/>
    <s v="kWh"/>
    <n v="88000"/>
    <n v="1000"/>
    <n v="2000"/>
    <n v="2000"/>
    <n v="1500"/>
    <n v="100000"/>
    <n v="15000"/>
    <n v="10000"/>
    <n v="12000"/>
    <n v="18000"/>
    <m/>
    <m/>
    <n v="3800"/>
    <n v="158800"/>
    <n v="1"/>
    <n v="88000"/>
    <n v="3.3639999999999999E-4"/>
    <n v="29.603199999999998"/>
    <n v="3"/>
    <n v="264000"/>
  </r>
  <r>
    <n v="22"/>
    <s v="Planta 1"/>
    <s v="Enel"/>
    <x v="2"/>
    <x v="10"/>
    <m/>
    <m/>
    <m/>
    <m/>
    <x v="1"/>
    <s v="AT 4.3"/>
    <s v="kWh"/>
    <n v="89000"/>
    <n v="1000"/>
    <n v="2000"/>
    <n v="2000"/>
    <n v="1500"/>
    <n v="100000"/>
    <n v="15000"/>
    <n v="10000"/>
    <n v="12000"/>
    <n v="19000"/>
    <m/>
    <m/>
    <n v="3900"/>
    <n v="159900"/>
    <n v="1"/>
    <n v="89000"/>
    <n v="3.3639999999999999E-4"/>
    <n v="29.939599999999999"/>
    <n v="3"/>
    <n v="267000"/>
  </r>
  <r>
    <n v="23"/>
    <s v="Planta 1"/>
    <s v="Enel"/>
    <x v="2"/>
    <x v="11"/>
    <m/>
    <m/>
    <m/>
    <m/>
    <x v="1"/>
    <s v="AT 4.3"/>
    <s v="kWh"/>
    <n v="90000"/>
    <n v="1000"/>
    <n v="2000"/>
    <n v="2000"/>
    <n v="1500"/>
    <n v="100000"/>
    <n v="15000"/>
    <n v="10000"/>
    <n v="12000"/>
    <n v="20000"/>
    <m/>
    <m/>
    <n v="4000"/>
    <n v="161000"/>
    <n v="1"/>
    <n v="90000"/>
    <n v="3.3639999999999999E-4"/>
    <n v="30.276"/>
    <n v="3"/>
    <n v="270000"/>
  </r>
  <r>
    <n v="24"/>
    <s v="Planta 1"/>
    <s v="Enel"/>
    <x v="2"/>
    <x v="12"/>
    <m/>
    <m/>
    <m/>
    <m/>
    <x v="1"/>
    <s v="AT 4.3"/>
    <s v="kWh"/>
    <n v="91000"/>
    <n v="1000"/>
    <n v="2000"/>
    <n v="2000"/>
    <n v="1500"/>
    <n v="100000"/>
    <n v="15000"/>
    <n v="10000"/>
    <n v="12000"/>
    <n v="21000"/>
    <m/>
    <m/>
    <n v="4100"/>
    <n v="162100"/>
    <n v="1"/>
    <n v="91000"/>
    <n v="3.3639999999999999E-4"/>
    <n v="30.612400000000001"/>
    <n v="3"/>
    <n v="273000"/>
  </r>
  <r>
    <n v="25"/>
    <s v="Planta 1"/>
    <s v="Metrogas"/>
    <x v="1"/>
    <x v="1"/>
    <m/>
    <m/>
    <m/>
    <m/>
    <x v="2"/>
    <s v="GNSI"/>
    <s v="M3"/>
    <n v="21000"/>
    <m/>
    <m/>
    <m/>
    <m/>
    <n v="100000"/>
    <m/>
    <m/>
    <m/>
    <m/>
    <n v="30000"/>
    <m/>
    <m/>
    <n v="130000"/>
    <n v="10.86"/>
    <n v="228060"/>
    <n v="2.025594E-4"/>
    <n v="46.195696763999997"/>
    <n v="3"/>
    <n v="684180"/>
  </r>
  <r>
    <n v="26"/>
    <s v="Planta 1"/>
    <s v="Metrogas"/>
    <x v="1"/>
    <x v="2"/>
    <m/>
    <m/>
    <m/>
    <m/>
    <x v="2"/>
    <s v="GNSI"/>
    <s v="M3"/>
    <n v="22000"/>
    <m/>
    <m/>
    <m/>
    <m/>
    <n v="100000"/>
    <m/>
    <m/>
    <m/>
    <m/>
    <n v="30000"/>
    <m/>
    <m/>
    <n v="130000"/>
    <n v="10.86"/>
    <n v="238920"/>
    <n v="2.025594E-4"/>
    <n v="48.395491847999999"/>
    <n v="3"/>
    <n v="716760"/>
  </r>
  <r>
    <n v="27"/>
    <s v="Planta 1"/>
    <s v="Metrogas"/>
    <x v="1"/>
    <x v="3"/>
    <m/>
    <m/>
    <m/>
    <m/>
    <x v="2"/>
    <s v="GNSI"/>
    <s v="M3"/>
    <n v="23000"/>
    <m/>
    <m/>
    <m/>
    <m/>
    <n v="100000"/>
    <m/>
    <m/>
    <m/>
    <m/>
    <n v="30000"/>
    <m/>
    <m/>
    <n v="130000"/>
    <n v="10.86"/>
    <n v="249780"/>
    <n v="2.025594E-4"/>
    <n v="50.595286932"/>
    <n v="3"/>
    <n v="749340"/>
  </r>
  <r>
    <n v="28"/>
    <s v="Planta 1"/>
    <s v="Metrogas"/>
    <x v="1"/>
    <x v="4"/>
    <m/>
    <m/>
    <m/>
    <m/>
    <x v="2"/>
    <s v="GNSI"/>
    <s v="M3"/>
    <n v="24000"/>
    <m/>
    <m/>
    <m/>
    <m/>
    <n v="100000"/>
    <m/>
    <m/>
    <m/>
    <m/>
    <n v="30000"/>
    <m/>
    <m/>
    <n v="130000"/>
    <n v="10.86"/>
    <n v="260640"/>
    <n v="2.025594E-4"/>
    <n v="52.795082016000002"/>
    <n v="3"/>
    <n v="781920"/>
  </r>
  <r>
    <n v="29"/>
    <s v="Planta 1"/>
    <s v="Metrogas"/>
    <x v="1"/>
    <x v="5"/>
    <m/>
    <m/>
    <m/>
    <m/>
    <x v="2"/>
    <s v="GNSI"/>
    <s v="M3"/>
    <n v="25000"/>
    <m/>
    <m/>
    <m/>
    <m/>
    <n v="100000"/>
    <m/>
    <m/>
    <m/>
    <m/>
    <n v="30000"/>
    <m/>
    <m/>
    <n v="130000"/>
    <n v="10.86"/>
    <n v="271500"/>
    <n v="2.025594E-4"/>
    <n v="54.994877099999997"/>
    <n v="3"/>
    <n v="814500"/>
  </r>
  <r>
    <n v="30"/>
    <s v="Planta 1"/>
    <s v="Metrogas"/>
    <x v="1"/>
    <x v="6"/>
    <m/>
    <m/>
    <m/>
    <m/>
    <x v="2"/>
    <s v="GNSI"/>
    <s v="M3"/>
    <n v="26000"/>
    <m/>
    <m/>
    <m/>
    <m/>
    <n v="100000"/>
    <m/>
    <m/>
    <m/>
    <m/>
    <n v="30000"/>
    <m/>
    <m/>
    <n v="130000"/>
    <n v="10.86"/>
    <n v="282360"/>
    <n v="2.025594E-4"/>
    <n v="57.194672183999998"/>
    <n v="3"/>
    <n v="847080"/>
  </r>
  <r>
    <n v="31"/>
    <s v="Planta 1"/>
    <s v="Metrogas"/>
    <x v="1"/>
    <x v="7"/>
    <m/>
    <m/>
    <m/>
    <m/>
    <x v="2"/>
    <s v="GNSI"/>
    <s v="M3"/>
    <n v="27000"/>
    <m/>
    <m/>
    <m/>
    <m/>
    <n v="100000"/>
    <m/>
    <m/>
    <m/>
    <m/>
    <n v="30000"/>
    <m/>
    <m/>
    <n v="130000"/>
    <n v="10.86"/>
    <n v="293220"/>
    <n v="2.025594E-4"/>
    <n v="59.394467268"/>
    <n v="3"/>
    <n v="879660"/>
  </r>
  <r>
    <n v="32"/>
    <s v="Planta 1"/>
    <s v="Metrogas"/>
    <x v="1"/>
    <x v="8"/>
    <m/>
    <m/>
    <m/>
    <m/>
    <x v="2"/>
    <s v="GNSI"/>
    <s v="M3"/>
    <n v="28000"/>
    <m/>
    <m/>
    <m/>
    <m/>
    <n v="100000"/>
    <m/>
    <m/>
    <m/>
    <m/>
    <n v="30000"/>
    <m/>
    <m/>
    <n v="130000"/>
    <n v="10.86"/>
    <n v="304080"/>
    <n v="2.025594E-4"/>
    <n v="61.594262352000001"/>
    <n v="3"/>
    <n v="912240"/>
  </r>
  <r>
    <n v="33"/>
    <s v="Planta 1"/>
    <s v="Metrogas"/>
    <x v="1"/>
    <x v="9"/>
    <m/>
    <m/>
    <m/>
    <m/>
    <x v="2"/>
    <s v="GNSI"/>
    <s v="M3"/>
    <n v="29000"/>
    <m/>
    <m/>
    <m/>
    <m/>
    <n v="100000"/>
    <m/>
    <m/>
    <m/>
    <m/>
    <n v="30000"/>
    <m/>
    <m/>
    <n v="130000"/>
    <n v="10.86"/>
    <n v="314940"/>
    <n v="2.025594E-4"/>
    <n v="63.794057435999996"/>
    <n v="3"/>
    <n v="944820"/>
  </r>
  <r>
    <n v="34"/>
    <s v="Planta 1"/>
    <s v="Metrogas"/>
    <x v="1"/>
    <x v="10"/>
    <m/>
    <m/>
    <m/>
    <m/>
    <x v="2"/>
    <s v="GNSI"/>
    <s v="M3"/>
    <n v="30000"/>
    <m/>
    <m/>
    <m/>
    <m/>
    <n v="100000"/>
    <m/>
    <m/>
    <m/>
    <m/>
    <n v="30000"/>
    <m/>
    <m/>
    <n v="130000"/>
    <n v="10.86"/>
    <n v="325800"/>
    <n v="2.025594E-4"/>
    <n v="65.993852520000004"/>
    <n v="3"/>
    <n v="977400"/>
  </r>
  <r>
    <n v="35"/>
    <s v="Planta 1"/>
    <s v="Metrogas"/>
    <x v="1"/>
    <x v="11"/>
    <m/>
    <m/>
    <m/>
    <m/>
    <x v="2"/>
    <s v="GNSI"/>
    <s v="M3"/>
    <n v="31000"/>
    <m/>
    <m/>
    <m/>
    <m/>
    <n v="100000"/>
    <m/>
    <m/>
    <m/>
    <m/>
    <n v="30000"/>
    <m/>
    <m/>
    <n v="130000"/>
    <n v="10.86"/>
    <n v="336660"/>
    <n v="2.025594E-4"/>
    <n v="68.193647604000006"/>
    <n v="3"/>
    <n v="1009980"/>
  </r>
  <r>
    <n v="36"/>
    <s v="Planta 1"/>
    <s v="Metrogas"/>
    <x v="1"/>
    <x v="12"/>
    <m/>
    <m/>
    <m/>
    <m/>
    <x v="2"/>
    <s v="GNSI"/>
    <s v="M3"/>
    <n v="32000"/>
    <m/>
    <m/>
    <m/>
    <m/>
    <n v="100000"/>
    <m/>
    <m/>
    <m/>
    <m/>
    <n v="30000"/>
    <m/>
    <m/>
    <n v="130000"/>
    <n v="10.86"/>
    <n v="347520"/>
    <n v="2.025594E-4"/>
    <n v="70.393442687999993"/>
    <n v="3"/>
    <n v="1042560"/>
  </r>
  <r>
    <n v="37"/>
    <s v="Planta 1"/>
    <s v="Copec"/>
    <x v="1"/>
    <x v="1"/>
    <m/>
    <m/>
    <m/>
    <m/>
    <x v="3"/>
    <m/>
    <s v="Lts"/>
    <n v="50000"/>
    <m/>
    <m/>
    <m/>
    <m/>
    <n v="100000"/>
    <m/>
    <m/>
    <m/>
    <m/>
    <n v="30000"/>
    <m/>
    <m/>
    <n v="130000"/>
    <n v="10.64"/>
    <n v="532000"/>
    <n v="2.6487479999999996E-4"/>
    <n v="140.91339359999998"/>
    <n v="3"/>
    <n v="1596000"/>
  </r>
  <r>
    <n v="38"/>
    <s v="Planta 1"/>
    <s v="Copec"/>
    <x v="1"/>
    <x v="2"/>
    <m/>
    <m/>
    <m/>
    <m/>
    <x v="3"/>
    <m/>
    <s v="Lts"/>
    <n v="51000"/>
    <m/>
    <m/>
    <m/>
    <m/>
    <n v="100000"/>
    <m/>
    <m/>
    <m/>
    <m/>
    <n v="30000"/>
    <m/>
    <m/>
    <n v="130000"/>
    <n v="10.64"/>
    <n v="542640"/>
    <n v="2.6487479999999996E-4"/>
    <n v="143.73166147199998"/>
    <n v="3"/>
    <n v="1627920"/>
  </r>
  <r>
    <n v="39"/>
    <s v="Planta 1"/>
    <s v="Copec"/>
    <x v="1"/>
    <x v="3"/>
    <m/>
    <m/>
    <m/>
    <m/>
    <x v="3"/>
    <m/>
    <s v="Lts"/>
    <n v="52000"/>
    <m/>
    <m/>
    <m/>
    <m/>
    <n v="100000"/>
    <m/>
    <m/>
    <m/>
    <m/>
    <n v="30000"/>
    <m/>
    <m/>
    <n v="130000"/>
    <n v="10.64"/>
    <n v="553280"/>
    <n v="2.6487479999999996E-4"/>
    <n v="146.54992934399999"/>
    <n v="3"/>
    <n v="1659840"/>
  </r>
  <r>
    <n v="40"/>
    <s v="Planta 1"/>
    <s v="Copec"/>
    <x v="1"/>
    <x v="4"/>
    <m/>
    <m/>
    <m/>
    <m/>
    <x v="3"/>
    <m/>
    <s v="Lts"/>
    <n v="53000"/>
    <m/>
    <m/>
    <m/>
    <m/>
    <n v="100000"/>
    <m/>
    <m/>
    <m/>
    <m/>
    <n v="30000"/>
    <m/>
    <m/>
    <n v="130000"/>
    <n v="10.64"/>
    <n v="563920"/>
    <n v="2.6487479999999996E-4"/>
    <n v="149.36819721599997"/>
    <n v="3"/>
    <n v="1691760"/>
  </r>
  <r>
    <n v="41"/>
    <s v="Planta 1"/>
    <s v="Copec"/>
    <x v="1"/>
    <x v="5"/>
    <m/>
    <m/>
    <m/>
    <m/>
    <x v="3"/>
    <m/>
    <s v="Lts"/>
    <n v="54000"/>
    <m/>
    <m/>
    <m/>
    <m/>
    <n v="100000"/>
    <m/>
    <m/>
    <m/>
    <m/>
    <n v="30000"/>
    <m/>
    <m/>
    <n v="130000"/>
    <n v="10.64"/>
    <n v="574560"/>
    <n v="2.6487479999999996E-4"/>
    <n v="152.18646508799998"/>
    <n v="3"/>
    <n v="1723680"/>
  </r>
  <r>
    <n v="42"/>
    <s v="Planta 1"/>
    <s v="Copec"/>
    <x v="1"/>
    <x v="6"/>
    <m/>
    <m/>
    <m/>
    <m/>
    <x v="3"/>
    <m/>
    <s v="Lts"/>
    <n v="55000"/>
    <m/>
    <m/>
    <m/>
    <m/>
    <n v="100000"/>
    <m/>
    <m/>
    <m/>
    <m/>
    <n v="30000"/>
    <m/>
    <m/>
    <n v="130000"/>
    <n v="10.64"/>
    <n v="585200"/>
    <n v="2.6487479999999996E-4"/>
    <n v="155.00473295999998"/>
    <n v="3"/>
    <n v="1755600"/>
  </r>
  <r>
    <n v="43"/>
    <s v="Planta 1"/>
    <s v="Copec"/>
    <x v="1"/>
    <x v="7"/>
    <m/>
    <m/>
    <m/>
    <m/>
    <x v="3"/>
    <m/>
    <s v="Lts"/>
    <n v="56000"/>
    <m/>
    <m/>
    <m/>
    <m/>
    <n v="100000"/>
    <m/>
    <m/>
    <m/>
    <m/>
    <n v="30000"/>
    <m/>
    <m/>
    <n v="130000"/>
    <n v="10.64"/>
    <n v="595840"/>
    <n v="2.6487479999999996E-4"/>
    <n v="157.82300083199996"/>
    <n v="3"/>
    <n v="1787520"/>
  </r>
  <r>
    <n v="44"/>
    <s v="Planta 1"/>
    <s v="Copec"/>
    <x v="1"/>
    <x v="8"/>
    <m/>
    <m/>
    <m/>
    <m/>
    <x v="3"/>
    <m/>
    <s v="Lts"/>
    <n v="57000"/>
    <m/>
    <m/>
    <m/>
    <m/>
    <n v="100000"/>
    <m/>
    <m/>
    <m/>
    <m/>
    <n v="30000"/>
    <m/>
    <m/>
    <n v="130000"/>
    <n v="10.64"/>
    <n v="606480"/>
    <n v="2.6487479999999996E-4"/>
    <n v="160.64126870399997"/>
    <n v="3"/>
    <n v="1819440"/>
  </r>
  <r>
    <n v="45"/>
    <s v="Planta 1"/>
    <s v="Copec"/>
    <x v="1"/>
    <x v="9"/>
    <m/>
    <m/>
    <m/>
    <m/>
    <x v="3"/>
    <m/>
    <s v="Lts"/>
    <n v="58000"/>
    <m/>
    <m/>
    <m/>
    <m/>
    <n v="100000"/>
    <m/>
    <m/>
    <m/>
    <m/>
    <n v="30000"/>
    <m/>
    <m/>
    <n v="130000"/>
    <n v="10.64"/>
    <n v="617120"/>
    <n v="2.6487479999999996E-4"/>
    <n v="163.45953657599998"/>
    <n v="3"/>
    <n v="1851360"/>
  </r>
  <r>
    <n v="46"/>
    <s v="Planta 1"/>
    <s v="Copec"/>
    <x v="1"/>
    <x v="10"/>
    <m/>
    <m/>
    <m/>
    <m/>
    <x v="3"/>
    <m/>
    <s v="Lts"/>
    <n v="59000"/>
    <m/>
    <m/>
    <m/>
    <m/>
    <n v="100000"/>
    <m/>
    <m/>
    <m/>
    <m/>
    <n v="30000"/>
    <m/>
    <m/>
    <n v="130000"/>
    <n v="10.64"/>
    <n v="627760"/>
    <n v="2.6487479999999996E-4"/>
    <n v="166.27780444799998"/>
    <n v="3"/>
    <n v="1883280"/>
  </r>
  <r>
    <n v="47"/>
    <s v="Planta 1"/>
    <s v="Copec"/>
    <x v="1"/>
    <x v="11"/>
    <m/>
    <m/>
    <m/>
    <m/>
    <x v="3"/>
    <m/>
    <s v="Lts"/>
    <n v="60000"/>
    <m/>
    <m/>
    <m/>
    <m/>
    <n v="100000"/>
    <m/>
    <m/>
    <m/>
    <m/>
    <n v="30000"/>
    <m/>
    <m/>
    <n v="130000"/>
    <n v="10.64"/>
    <n v="638400"/>
    <n v="2.6487479999999996E-4"/>
    <n v="169.09607231999996"/>
    <n v="3"/>
    <n v="1915200"/>
  </r>
  <r>
    <n v="48"/>
    <s v="Planta 1"/>
    <s v="Copec"/>
    <x v="1"/>
    <x v="12"/>
    <m/>
    <m/>
    <m/>
    <m/>
    <x v="3"/>
    <m/>
    <s v="Lts"/>
    <n v="61000"/>
    <m/>
    <m/>
    <m/>
    <m/>
    <n v="100000"/>
    <m/>
    <m/>
    <m/>
    <m/>
    <n v="30000"/>
    <m/>
    <m/>
    <n v="130000"/>
    <n v="10.64"/>
    <n v="649040"/>
    <n v="2.6487479999999996E-4"/>
    <n v="171.91434019199997"/>
    <n v="3"/>
    <n v="1947120"/>
  </r>
  <r>
    <n v="49"/>
    <s v="Planta 1"/>
    <s v="Reciclajes Industriales"/>
    <x v="1"/>
    <x v="1"/>
    <m/>
    <m/>
    <m/>
    <m/>
    <x v="4"/>
    <m/>
    <s v="Kg"/>
    <n v="49000"/>
    <m/>
    <m/>
    <m/>
    <m/>
    <n v="100000"/>
    <m/>
    <m/>
    <m/>
    <m/>
    <n v="30000"/>
    <m/>
    <m/>
    <n v="130000"/>
    <n v="5"/>
    <n v="245000"/>
    <n v="4.1004000000000002E-4"/>
    <n v="100.4598"/>
    <n v="3"/>
    <n v="735000"/>
  </r>
  <r>
    <n v="50"/>
    <s v="Planta 1"/>
    <s v="Reciclajes Industriales"/>
    <x v="1"/>
    <x v="2"/>
    <m/>
    <m/>
    <m/>
    <m/>
    <x v="4"/>
    <m/>
    <s v="Kg"/>
    <n v="50000"/>
    <m/>
    <m/>
    <m/>
    <m/>
    <n v="100000"/>
    <m/>
    <m/>
    <m/>
    <m/>
    <n v="30000"/>
    <m/>
    <m/>
    <n v="130000"/>
    <n v="5"/>
    <n v="250000"/>
    <n v="4.1004000000000002E-4"/>
    <n v="102.51"/>
    <n v="3"/>
    <n v="750000"/>
  </r>
  <r>
    <n v="51"/>
    <s v="Planta 1"/>
    <s v="Reciclajes Industriales"/>
    <x v="1"/>
    <x v="3"/>
    <m/>
    <m/>
    <m/>
    <m/>
    <x v="4"/>
    <m/>
    <s v="Kg"/>
    <n v="51000"/>
    <m/>
    <m/>
    <m/>
    <m/>
    <n v="100000"/>
    <m/>
    <m/>
    <m/>
    <m/>
    <n v="30000"/>
    <m/>
    <m/>
    <n v="130000"/>
    <n v="5"/>
    <n v="255000"/>
    <n v="4.1004000000000002E-4"/>
    <n v="104.56020000000001"/>
    <n v="3"/>
    <n v="765000"/>
  </r>
  <r>
    <n v="52"/>
    <s v="Planta 1"/>
    <s v="Reciclajes Industriales"/>
    <x v="1"/>
    <x v="4"/>
    <m/>
    <m/>
    <m/>
    <m/>
    <x v="4"/>
    <m/>
    <s v="Kg"/>
    <n v="52000"/>
    <m/>
    <m/>
    <m/>
    <m/>
    <n v="100000"/>
    <m/>
    <m/>
    <m/>
    <m/>
    <n v="30000"/>
    <m/>
    <m/>
    <n v="130000"/>
    <n v="5"/>
    <n v="260000"/>
    <n v="4.1004000000000002E-4"/>
    <n v="106.61040000000001"/>
    <n v="3"/>
    <n v="780000"/>
  </r>
  <r>
    <n v="53"/>
    <s v="Planta 1"/>
    <s v="Reciclajes Industriales"/>
    <x v="1"/>
    <x v="5"/>
    <m/>
    <m/>
    <m/>
    <m/>
    <x v="4"/>
    <m/>
    <s v="Kg"/>
    <n v="53000"/>
    <m/>
    <m/>
    <m/>
    <m/>
    <n v="100000"/>
    <m/>
    <m/>
    <m/>
    <m/>
    <n v="30000"/>
    <m/>
    <m/>
    <n v="130000"/>
    <n v="5"/>
    <n v="265000"/>
    <n v="4.1004000000000002E-4"/>
    <n v="108.6606"/>
    <n v="3"/>
    <n v="795000"/>
  </r>
  <r>
    <n v="54"/>
    <s v="Planta 1"/>
    <s v="Reciclajes Industriales"/>
    <x v="1"/>
    <x v="6"/>
    <m/>
    <m/>
    <m/>
    <m/>
    <x v="4"/>
    <m/>
    <s v="Kg"/>
    <n v="54000"/>
    <m/>
    <m/>
    <m/>
    <m/>
    <n v="100000"/>
    <m/>
    <m/>
    <m/>
    <m/>
    <n v="30000"/>
    <m/>
    <m/>
    <n v="130000"/>
    <n v="5"/>
    <n v="270000"/>
    <n v="4.1004000000000002E-4"/>
    <n v="110.71080000000001"/>
    <n v="3"/>
    <n v="810000"/>
  </r>
  <r>
    <n v="55"/>
    <s v="Planta 1"/>
    <s v="Reciclajes Industriales"/>
    <x v="1"/>
    <x v="7"/>
    <m/>
    <m/>
    <m/>
    <m/>
    <x v="4"/>
    <m/>
    <s v="Kg"/>
    <n v="55000"/>
    <m/>
    <m/>
    <m/>
    <m/>
    <n v="100000"/>
    <m/>
    <m/>
    <m/>
    <m/>
    <n v="30000"/>
    <m/>
    <m/>
    <n v="130000"/>
    <n v="5"/>
    <n v="275000"/>
    <n v="4.1004000000000002E-4"/>
    <n v="112.76100000000001"/>
    <n v="3"/>
    <n v="825000"/>
  </r>
  <r>
    <n v="56"/>
    <s v="Planta 1"/>
    <s v="Reciclajes Industriales"/>
    <x v="1"/>
    <x v="8"/>
    <m/>
    <m/>
    <m/>
    <m/>
    <x v="4"/>
    <m/>
    <s v="Kg"/>
    <n v="56000"/>
    <m/>
    <m/>
    <m/>
    <m/>
    <n v="100000"/>
    <m/>
    <m/>
    <m/>
    <m/>
    <n v="30000"/>
    <m/>
    <m/>
    <n v="130000"/>
    <n v="5"/>
    <n v="280000"/>
    <n v="4.1004000000000002E-4"/>
    <n v="114.81120000000001"/>
    <n v="3"/>
    <n v="840000"/>
  </r>
  <r>
    <n v="57"/>
    <s v="Planta 1"/>
    <s v="Reciclajes Industriales"/>
    <x v="1"/>
    <x v="9"/>
    <m/>
    <m/>
    <m/>
    <m/>
    <x v="4"/>
    <m/>
    <s v="Kg"/>
    <n v="57000"/>
    <m/>
    <m/>
    <m/>
    <m/>
    <n v="100000"/>
    <m/>
    <m/>
    <m/>
    <m/>
    <n v="30000"/>
    <m/>
    <m/>
    <n v="130000"/>
    <n v="5"/>
    <n v="285000"/>
    <n v="4.1004000000000002E-4"/>
    <n v="116.8614"/>
    <n v="3"/>
    <n v="855000"/>
  </r>
  <r>
    <n v="58"/>
    <s v="Planta 1"/>
    <s v="Reciclajes Industriales"/>
    <x v="1"/>
    <x v="10"/>
    <m/>
    <m/>
    <m/>
    <m/>
    <x v="4"/>
    <m/>
    <s v="Kg"/>
    <n v="58000"/>
    <m/>
    <m/>
    <m/>
    <m/>
    <n v="100000"/>
    <m/>
    <m/>
    <m/>
    <m/>
    <n v="30000"/>
    <m/>
    <m/>
    <n v="130000"/>
    <n v="5"/>
    <n v="290000"/>
    <n v="4.1004000000000002E-4"/>
    <n v="118.91160000000001"/>
    <n v="3"/>
    <n v="870000"/>
  </r>
  <r>
    <n v="59"/>
    <s v="Planta 1"/>
    <s v="Reciclajes Industriales"/>
    <x v="1"/>
    <x v="11"/>
    <m/>
    <m/>
    <m/>
    <m/>
    <x v="4"/>
    <m/>
    <s v="Kg"/>
    <n v="59000"/>
    <m/>
    <m/>
    <m/>
    <m/>
    <n v="100000"/>
    <m/>
    <m/>
    <m/>
    <m/>
    <n v="30000"/>
    <m/>
    <m/>
    <n v="130000"/>
    <n v="5"/>
    <n v="295000"/>
    <n v="4.1004000000000002E-4"/>
    <n v="120.96180000000001"/>
    <n v="3"/>
    <n v="885000"/>
  </r>
  <r>
    <n v="60"/>
    <s v="Planta 1"/>
    <s v="Reciclajes Industriales"/>
    <x v="1"/>
    <x v="12"/>
    <m/>
    <m/>
    <m/>
    <m/>
    <x v="4"/>
    <m/>
    <s v="Kg"/>
    <n v="60000"/>
    <m/>
    <m/>
    <m/>
    <m/>
    <n v="100000"/>
    <m/>
    <m/>
    <m/>
    <m/>
    <n v="30000"/>
    <m/>
    <m/>
    <n v="130000"/>
    <n v="5"/>
    <n v="300000"/>
    <n v="4.1004000000000002E-4"/>
    <n v="123.012"/>
    <n v="3"/>
    <n v="900000"/>
  </r>
  <r>
    <n v="61"/>
    <s v="Planta 1"/>
    <s v="Abastible"/>
    <x v="1"/>
    <x v="1"/>
    <m/>
    <m/>
    <m/>
    <m/>
    <x v="5"/>
    <m/>
    <s v="Kg"/>
    <n v="61000"/>
    <m/>
    <m/>
    <m/>
    <m/>
    <n v="100000"/>
    <m/>
    <m/>
    <m/>
    <m/>
    <n v="30000"/>
    <m/>
    <m/>
    <n v="130000"/>
    <n v="14.07"/>
    <n v="858270"/>
    <n v="2.2723619999999998E-4"/>
    <n v="195.03001337399999"/>
    <n v="3"/>
    <n v="2574810"/>
  </r>
  <r>
    <n v="62"/>
    <s v="Planta 1"/>
    <s v="Abastible"/>
    <x v="1"/>
    <x v="2"/>
    <m/>
    <m/>
    <m/>
    <m/>
    <x v="5"/>
    <m/>
    <s v="Kg"/>
    <n v="62000"/>
    <m/>
    <m/>
    <m/>
    <m/>
    <n v="100000"/>
    <m/>
    <m/>
    <m/>
    <m/>
    <n v="30000"/>
    <m/>
    <m/>
    <n v="130000"/>
    <n v="14.07"/>
    <n v="872340"/>
    <n v="2.2723619999999998E-4"/>
    <n v="198.22722670799999"/>
    <n v="3"/>
    <n v="2617020"/>
  </r>
  <r>
    <n v="63"/>
    <s v="Planta 1"/>
    <s v="Abastible"/>
    <x v="1"/>
    <x v="3"/>
    <m/>
    <m/>
    <m/>
    <m/>
    <x v="5"/>
    <m/>
    <s v="Kg"/>
    <n v="63000"/>
    <m/>
    <m/>
    <m/>
    <m/>
    <n v="100000"/>
    <m/>
    <m/>
    <m/>
    <m/>
    <n v="30000"/>
    <m/>
    <m/>
    <n v="130000"/>
    <n v="14.07"/>
    <n v="886410"/>
    <n v="2.2723619999999998E-4"/>
    <n v="201.42444004199999"/>
    <n v="3"/>
    <n v="2659230"/>
  </r>
  <r>
    <n v="64"/>
    <s v="Planta 1"/>
    <s v="Abastible"/>
    <x v="1"/>
    <x v="4"/>
    <m/>
    <m/>
    <m/>
    <m/>
    <x v="5"/>
    <m/>
    <s v="Kg"/>
    <n v="64000"/>
    <m/>
    <m/>
    <m/>
    <m/>
    <n v="100000"/>
    <m/>
    <m/>
    <m/>
    <m/>
    <n v="30000"/>
    <m/>
    <m/>
    <n v="130000"/>
    <n v="14.07"/>
    <n v="900480"/>
    <n v="2.2723619999999998E-4"/>
    <n v="204.62165337599998"/>
    <n v="3"/>
    <n v="2701440"/>
  </r>
  <r>
    <n v="65"/>
    <s v="Planta 1"/>
    <s v="Abastible"/>
    <x v="1"/>
    <x v="5"/>
    <m/>
    <m/>
    <m/>
    <m/>
    <x v="5"/>
    <m/>
    <s v="Kg"/>
    <n v="65000"/>
    <m/>
    <m/>
    <m/>
    <m/>
    <n v="100000"/>
    <m/>
    <m/>
    <m/>
    <m/>
    <n v="30000"/>
    <m/>
    <m/>
    <n v="130000"/>
    <n v="14.07"/>
    <n v="914550"/>
    <n v="2.2723619999999998E-4"/>
    <n v="207.81886670999998"/>
    <n v="3"/>
    <n v="2743650"/>
  </r>
  <r>
    <n v="66"/>
    <s v="Planta 1"/>
    <s v="Abastible"/>
    <x v="1"/>
    <x v="6"/>
    <m/>
    <m/>
    <m/>
    <m/>
    <x v="5"/>
    <m/>
    <s v="Kg"/>
    <n v="66000"/>
    <m/>
    <m/>
    <m/>
    <m/>
    <n v="100000"/>
    <m/>
    <m/>
    <m/>
    <m/>
    <n v="30000"/>
    <m/>
    <m/>
    <n v="130000"/>
    <n v="14.07"/>
    <n v="928620"/>
    <n v="2.2723619999999998E-4"/>
    <n v="211.01608004399998"/>
    <n v="3"/>
    <n v="2785860"/>
  </r>
  <r>
    <n v="67"/>
    <s v="Planta 1"/>
    <s v="Abastible"/>
    <x v="1"/>
    <x v="7"/>
    <m/>
    <m/>
    <m/>
    <m/>
    <x v="5"/>
    <m/>
    <s v="Kg"/>
    <n v="67000"/>
    <m/>
    <m/>
    <m/>
    <m/>
    <n v="100000"/>
    <m/>
    <m/>
    <m/>
    <m/>
    <n v="30000"/>
    <m/>
    <m/>
    <n v="130000"/>
    <n v="14.07"/>
    <n v="942690"/>
    <n v="2.2723619999999998E-4"/>
    <n v="214.21329337799997"/>
    <n v="3"/>
    <n v="2828070"/>
  </r>
  <r>
    <n v="68"/>
    <s v="Planta 1"/>
    <s v="Abastible"/>
    <x v="1"/>
    <x v="8"/>
    <m/>
    <m/>
    <m/>
    <m/>
    <x v="5"/>
    <m/>
    <s v="Kg"/>
    <n v="68000"/>
    <m/>
    <m/>
    <m/>
    <m/>
    <n v="100000"/>
    <m/>
    <m/>
    <m/>
    <m/>
    <n v="30000"/>
    <m/>
    <m/>
    <n v="130000"/>
    <n v="14.07"/>
    <n v="956760"/>
    <n v="2.2723619999999998E-4"/>
    <n v="217.41050671199997"/>
    <n v="3"/>
    <n v="2870280"/>
  </r>
  <r>
    <n v="69"/>
    <s v="Planta 1"/>
    <s v="Abastible"/>
    <x v="1"/>
    <x v="9"/>
    <m/>
    <m/>
    <m/>
    <m/>
    <x v="5"/>
    <m/>
    <s v="Kg"/>
    <n v="69000"/>
    <m/>
    <m/>
    <m/>
    <m/>
    <n v="100000"/>
    <m/>
    <m/>
    <m/>
    <m/>
    <n v="30000"/>
    <m/>
    <m/>
    <n v="130000"/>
    <n v="14.07"/>
    <n v="970830"/>
    <n v="2.2723619999999998E-4"/>
    <n v="220.60772004599997"/>
    <n v="3"/>
    <n v="2912490"/>
  </r>
  <r>
    <n v="70"/>
    <s v="Planta 1"/>
    <s v="Abastible"/>
    <x v="1"/>
    <x v="10"/>
    <m/>
    <m/>
    <m/>
    <m/>
    <x v="5"/>
    <m/>
    <s v="Kg"/>
    <n v="70000"/>
    <m/>
    <m/>
    <m/>
    <m/>
    <n v="100000"/>
    <m/>
    <m/>
    <m/>
    <m/>
    <n v="30000"/>
    <m/>
    <m/>
    <n v="130000"/>
    <n v="14.07"/>
    <n v="984900"/>
    <n v="2.2723619999999998E-4"/>
    <n v="223.80493337999997"/>
    <n v="3"/>
    <n v="2954700"/>
  </r>
  <r>
    <n v="71"/>
    <s v="Planta 1"/>
    <s v="Abastible"/>
    <x v="1"/>
    <x v="11"/>
    <m/>
    <m/>
    <m/>
    <m/>
    <x v="5"/>
    <m/>
    <s v="Kg"/>
    <n v="71000"/>
    <m/>
    <m/>
    <m/>
    <m/>
    <n v="100000"/>
    <m/>
    <m/>
    <m/>
    <m/>
    <n v="30000"/>
    <m/>
    <m/>
    <n v="130000"/>
    <n v="14.07"/>
    <n v="998970"/>
    <n v="2.2723619999999998E-4"/>
    <n v="227.00214671399999"/>
    <n v="3"/>
    <n v="2996910"/>
  </r>
  <r>
    <n v="72"/>
    <s v="Planta 1"/>
    <s v="Abastible"/>
    <x v="1"/>
    <x v="12"/>
    <m/>
    <m/>
    <m/>
    <m/>
    <x v="5"/>
    <m/>
    <s v="Kg"/>
    <n v="72000"/>
    <m/>
    <m/>
    <m/>
    <m/>
    <n v="100000"/>
    <m/>
    <m/>
    <m/>
    <m/>
    <n v="30000"/>
    <m/>
    <m/>
    <n v="130000"/>
    <n v="14.07"/>
    <n v="1013040"/>
    <n v="2.2723619999999998E-4"/>
    <n v="230.19936004799999"/>
    <n v="3"/>
    <n v="3039120"/>
  </r>
  <r>
    <n v="73"/>
    <s v="Planta 1"/>
    <s v="Forestal"/>
    <x v="1"/>
    <x v="1"/>
    <m/>
    <m/>
    <m/>
    <m/>
    <x v="6"/>
    <m/>
    <s v="Kg"/>
    <n v="30000"/>
    <m/>
    <m/>
    <m/>
    <m/>
    <n v="100000"/>
    <m/>
    <m/>
    <m/>
    <m/>
    <n v="30000"/>
    <m/>
    <m/>
    <n v="130000"/>
    <n v="4.0106999999999999"/>
    <n v="120321"/>
    <n v="4.1004000000000002E-4"/>
    <n v="49.336422840000004"/>
    <n v="3"/>
    <n v="360963"/>
  </r>
  <r>
    <n v="74"/>
    <s v="Planta 1"/>
    <s v="Forestal"/>
    <x v="1"/>
    <x v="2"/>
    <m/>
    <m/>
    <m/>
    <m/>
    <x v="6"/>
    <m/>
    <s v="Kg"/>
    <n v="31000"/>
    <m/>
    <m/>
    <m/>
    <m/>
    <n v="100000"/>
    <m/>
    <m/>
    <m/>
    <m/>
    <n v="30000"/>
    <m/>
    <m/>
    <n v="130000"/>
    <n v="4.0106999999999999"/>
    <n v="124331.7"/>
    <n v="4.1004000000000002E-4"/>
    <n v="50.980970268"/>
    <n v="3"/>
    <n v="372995.1"/>
  </r>
  <r>
    <n v="75"/>
    <s v="Planta 1"/>
    <s v="Forestal"/>
    <x v="1"/>
    <x v="3"/>
    <m/>
    <m/>
    <m/>
    <m/>
    <x v="6"/>
    <m/>
    <s v="Kg"/>
    <n v="32000"/>
    <m/>
    <m/>
    <m/>
    <m/>
    <n v="100000"/>
    <m/>
    <m/>
    <m/>
    <m/>
    <n v="30000"/>
    <m/>
    <m/>
    <n v="130000"/>
    <n v="4.0106999999999999"/>
    <n v="128342.39999999999"/>
    <n v="4.1004000000000002E-4"/>
    <n v="52.625517696000003"/>
    <n v="3"/>
    <n v="385027.19999999995"/>
  </r>
  <r>
    <n v="76"/>
    <s v="Planta 1"/>
    <s v="Forestal"/>
    <x v="1"/>
    <x v="4"/>
    <m/>
    <m/>
    <m/>
    <m/>
    <x v="6"/>
    <m/>
    <s v="Kg"/>
    <n v="33000"/>
    <m/>
    <m/>
    <m/>
    <m/>
    <n v="100000"/>
    <m/>
    <m/>
    <m/>
    <m/>
    <n v="30000"/>
    <m/>
    <m/>
    <n v="130000"/>
    <n v="4.0106999999999999"/>
    <n v="132353.1"/>
    <n v="4.1004000000000002E-4"/>
    <n v="54.270065124000006"/>
    <n v="3"/>
    <n v="397059.30000000005"/>
  </r>
  <r>
    <n v="77"/>
    <s v="Planta 1"/>
    <s v="Forestal"/>
    <x v="1"/>
    <x v="5"/>
    <m/>
    <m/>
    <m/>
    <m/>
    <x v="6"/>
    <m/>
    <s v="Kg"/>
    <n v="34000"/>
    <m/>
    <m/>
    <m/>
    <m/>
    <n v="100000"/>
    <m/>
    <m/>
    <m/>
    <m/>
    <n v="30000"/>
    <m/>
    <m/>
    <n v="130000"/>
    <n v="4.0106999999999999"/>
    <n v="136363.79999999999"/>
    <n v="4.1004000000000002E-4"/>
    <n v="55.914612552000001"/>
    <n v="3"/>
    <n v="409091.39999999997"/>
  </r>
  <r>
    <n v="78"/>
    <s v="Planta 1"/>
    <s v="Forestal"/>
    <x v="1"/>
    <x v="6"/>
    <m/>
    <m/>
    <m/>
    <m/>
    <x v="6"/>
    <m/>
    <s v="Kg"/>
    <n v="35000"/>
    <m/>
    <m/>
    <m/>
    <m/>
    <n v="100000"/>
    <m/>
    <m/>
    <m/>
    <m/>
    <n v="30000"/>
    <m/>
    <m/>
    <n v="130000"/>
    <n v="4.0106999999999999"/>
    <n v="140374.5"/>
    <n v="4.1004000000000002E-4"/>
    <n v="57.559159980000004"/>
    <n v="3"/>
    <n v="421123.5"/>
  </r>
  <r>
    <n v="79"/>
    <s v="Planta 1"/>
    <s v="Forestal"/>
    <x v="1"/>
    <x v="7"/>
    <m/>
    <m/>
    <m/>
    <m/>
    <x v="6"/>
    <m/>
    <s v="Kg"/>
    <n v="36000"/>
    <m/>
    <m/>
    <m/>
    <m/>
    <n v="100000"/>
    <m/>
    <m/>
    <m/>
    <m/>
    <n v="30000"/>
    <m/>
    <m/>
    <n v="130000"/>
    <n v="4.0106999999999999"/>
    <n v="144385.20000000001"/>
    <n v="4.1004000000000002E-4"/>
    <n v="59.203707408000007"/>
    <n v="3"/>
    <n v="433155.60000000003"/>
  </r>
  <r>
    <n v="80"/>
    <s v="Planta 1"/>
    <s v="Forestal"/>
    <x v="1"/>
    <x v="8"/>
    <m/>
    <m/>
    <m/>
    <m/>
    <x v="6"/>
    <m/>
    <s v="Kg"/>
    <n v="37000"/>
    <m/>
    <m/>
    <m/>
    <m/>
    <n v="100000"/>
    <m/>
    <m/>
    <m/>
    <m/>
    <n v="30000"/>
    <m/>
    <m/>
    <n v="130000"/>
    <n v="4.0106999999999999"/>
    <n v="148395.9"/>
    <n v="4.1004000000000002E-4"/>
    <n v="60.848254836000002"/>
    <n v="3"/>
    <n v="445187.69999999995"/>
  </r>
  <r>
    <n v="81"/>
    <s v="Planta 1"/>
    <s v="Forestal"/>
    <x v="1"/>
    <x v="9"/>
    <m/>
    <m/>
    <m/>
    <m/>
    <x v="6"/>
    <m/>
    <s v="Kg"/>
    <n v="38000"/>
    <m/>
    <m/>
    <m/>
    <m/>
    <n v="100000"/>
    <m/>
    <m/>
    <m/>
    <m/>
    <n v="30000"/>
    <m/>
    <m/>
    <n v="130000"/>
    <n v="4.0106999999999999"/>
    <n v="152406.6"/>
    <n v="4.1004000000000002E-4"/>
    <n v="62.492802264000005"/>
    <n v="3"/>
    <n v="457219.80000000005"/>
  </r>
  <r>
    <n v="82"/>
    <s v="Planta 1"/>
    <s v="Forestal"/>
    <x v="1"/>
    <x v="10"/>
    <m/>
    <m/>
    <m/>
    <m/>
    <x v="6"/>
    <m/>
    <s v="Kg"/>
    <n v="39000"/>
    <m/>
    <m/>
    <m/>
    <m/>
    <n v="100000"/>
    <m/>
    <m/>
    <m/>
    <m/>
    <n v="30000"/>
    <m/>
    <m/>
    <n v="130000"/>
    <n v="4.0106999999999999"/>
    <n v="156417.29999999999"/>
    <n v="4.1004000000000002E-4"/>
    <n v="64.137349692000001"/>
    <n v="3"/>
    <n v="469251.89999999997"/>
  </r>
  <r>
    <n v="83"/>
    <s v="Planta 1"/>
    <s v="Forestal"/>
    <x v="1"/>
    <x v="11"/>
    <m/>
    <m/>
    <m/>
    <m/>
    <x v="6"/>
    <m/>
    <s v="Kg"/>
    <n v="40000"/>
    <m/>
    <m/>
    <m/>
    <m/>
    <n v="100000"/>
    <m/>
    <m/>
    <m/>
    <m/>
    <n v="30000"/>
    <m/>
    <m/>
    <n v="130000"/>
    <n v="4.0106999999999999"/>
    <n v="160428"/>
    <n v="4.1004000000000002E-4"/>
    <n v="65.781897120000011"/>
    <n v="3"/>
    <n v="481284"/>
  </r>
  <r>
    <n v="84"/>
    <s v="Planta 1"/>
    <s v="Forestal"/>
    <x v="1"/>
    <x v="12"/>
    <m/>
    <m/>
    <m/>
    <m/>
    <x v="6"/>
    <m/>
    <s v="Kg"/>
    <n v="41000"/>
    <m/>
    <m/>
    <m/>
    <m/>
    <n v="100000"/>
    <m/>
    <m/>
    <m/>
    <m/>
    <n v="30000"/>
    <m/>
    <m/>
    <n v="130000"/>
    <n v="4.0106999999999999"/>
    <n v="164438.70000000001"/>
    <n v="4.1004000000000002E-4"/>
    <n v="67.426444548000006"/>
    <n v="3"/>
    <n v="493316.10000000003"/>
  </r>
  <r>
    <n v="85"/>
    <s v="Planta 1"/>
    <s v="Petrobras"/>
    <x v="1"/>
    <x v="1"/>
    <m/>
    <m/>
    <m/>
    <m/>
    <x v="7"/>
    <m/>
    <s v="Lts"/>
    <n v="10000"/>
    <m/>
    <m/>
    <m/>
    <m/>
    <n v="100000"/>
    <m/>
    <m/>
    <m/>
    <m/>
    <n v="30000"/>
    <m/>
    <m/>
    <n v="130000"/>
    <n v="9.5"/>
    <n v="95000"/>
    <n v="4.8368E-4"/>
    <n v="45.949600000000004"/>
    <n v="3"/>
    <n v="285000"/>
  </r>
  <r>
    <n v="86"/>
    <s v="Planta 1"/>
    <s v="Petrobras"/>
    <x v="1"/>
    <x v="2"/>
    <m/>
    <m/>
    <m/>
    <m/>
    <x v="7"/>
    <m/>
    <s v="Lts"/>
    <n v="11000"/>
    <m/>
    <m/>
    <m/>
    <m/>
    <n v="100000"/>
    <m/>
    <m/>
    <m/>
    <m/>
    <n v="30000"/>
    <m/>
    <m/>
    <n v="130000"/>
    <n v="9.5"/>
    <n v="104500"/>
    <n v="4.8368E-4"/>
    <n v="50.544559999999997"/>
    <n v="3"/>
    <n v="313500"/>
  </r>
  <r>
    <n v="87"/>
    <s v="Planta 1"/>
    <s v="Petrobras"/>
    <x v="1"/>
    <x v="3"/>
    <m/>
    <m/>
    <m/>
    <m/>
    <x v="7"/>
    <m/>
    <s v="Lts"/>
    <n v="12000"/>
    <m/>
    <m/>
    <m/>
    <m/>
    <n v="100000"/>
    <m/>
    <m/>
    <m/>
    <m/>
    <n v="30000"/>
    <m/>
    <m/>
    <n v="130000"/>
    <n v="9.5"/>
    <n v="114000"/>
    <n v="4.8368E-4"/>
    <n v="55.139519999999997"/>
    <n v="3"/>
    <n v="342000"/>
  </r>
  <r>
    <n v="88"/>
    <s v="Planta 1"/>
    <s v="Petrobras"/>
    <x v="1"/>
    <x v="4"/>
    <m/>
    <m/>
    <m/>
    <m/>
    <x v="7"/>
    <m/>
    <s v="Lts"/>
    <n v="13000"/>
    <m/>
    <m/>
    <m/>
    <m/>
    <n v="100000"/>
    <m/>
    <m/>
    <m/>
    <m/>
    <n v="30000"/>
    <m/>
    <m/>
    <n v="130000"/>
    <n v="9.5"/>
    <n v="123500"/>
    <n v="4.8368E-4"/>
    <n v="59.734479999999998"/>
    <n v="3"/>
    <n v="370500"/>
  </r>
  <r>
    <n v="89"/>
    <s v="Planta 1"/>
    <s v="Petrobras"/>
    <x v="1"/>
    <x v="5"/>
    <m/>
    <m/>
    <m/>
    <m/>
    <x v="7"/>
    <m/>
    <s v="Lts"/>
    <n v="14000"/>
    <m/>
    <m/>
    <m/>
    <m/>
    <n v="100000"/>
    <m/>
    <m/>
    <m/>
    <m/>
    <n v="30000"/>
    <m/>
    <m/>
    <n v="130000"/>
    <n v="9.5"/>
    <n v="133000"/>
    <n v="4.8368E-4"/>
    <n v="64.329440000000005"/>
    <n v="3"/>
    <n v="399000"/>
  </r>
  <r>
    <n v="90"/>
    <s v="Planta 1"/>
    <s v="Petrobras"/>
    <x v="1"/>
    <x v="6"/>
    <m/>
    <m/>
    <m/>
    <m/>
    <x v="7"/>
    <m/>
    <s v="Lts"/>
    <n v="15000"/>
    <m/>
    <m/>
    <m/>
    <m/>
    <n v="100000"/>
    <m/>
    <m/>
    <m/>
    <m/>
    <n v="30000"/>
    <m/>
    <m/>
    <n v="130000"/>
    <n v="9.5"/>
    <n v="142500"/>
    <n v="4.8368E-4"/>
    <n v="68.924400000000006"/>
    <n v="3"/>
    <n v="427500"/>
  </r>
  <r>
    <n v="91"/>
    <s v="Planta 1"/>
    <s v="Petrobras"/>
    <x v="1"/>
    <x v="7"/>
    <m/>
    <m/>
    <m/>
    <m/>
    <x v="7"/>
    <m/>
    <s v="Lts"/>
    <n v="16000"/>
    <m/>
    <m/>
    <m/>
    <m/>
    <n v="100000"/>
    <m/>
    <m/>
    <m/>
    <m/>
    <n v="30000"/>
    <m/>
    <m/>
    <n v="130000"/>
    <n v="9.5"/>
    <n v="152000"/>
    <n v="4.8368E-4"/>
    <n v="73.519360000000006"/>
    <n v="3"/>
    <n v="456000"/>
  </r>
  <r>
    <n v="92"/>
    <s v="Planta 1"/>
    <s v="Petrobras"/>
    <x v="1"/>
    <x v="8"/>
    <m/>
    <m/>
    <m/>
    <m/>
    <x v="7"/>
    <m/>
    <s v="Lts"/>
    <n v="17000"/>
    <m/>
    <m/>
    <m/>
    <m/>
    <n v="100000"/>
    <m/>
    <m/>
    <m/>
    <m/>
    <n v="30000"/>
    <m/>
    <m/>
    <n v="130000"/>
    <n v="9.5"/>
    <n v="161500"/>
    <n v="4.8368E-4"/>
    <n v="78.114320000000006"/>
    <n v="3"/>
    <n v="484500"/>
  </r>
  <r>
    <n v="93"/>
    <s v="Planta 1"/>
    <s v="Petrobras"/>
    <x v="1"/>
    <x v="9"/>
    <m/>
    <m/>
    <m/>
    <m/>
    <x v="7"/>
    <m/>
    <s v="Lts"/>
    <n v="18000"/>
    <m/>
    <m/>
    <m/>
    <m/>
    <n v="100000"/>
    <m/>
    <m/>
    <m/>
    <m/>
    <n v="30000"/>
    <m/>
    <m/>
    <n v="130000"/>
    <n v="9.5"/>
    <n v="171000"/>
    <n v="4.8368E-4"/>
    <n v="82.709280000000007"/>
    <n v="3"/>
    <n v="513000"/>
  </r>
  <r>
    <n v="94"/>
    <s v="Planta 1"/>
    <s v="Petrobras"/>
    <x v="1"/>
    <x v="10"/>
    <m/>
    <m/>
    <m/>
    <m/>
    <x v="7"/>
    <m/>
    <s v="Lts"/>
    <n v="19000"/>
    <m/>
    <m/>
    <m/>
    <m/>
    <n v="100000"/>
    <m/>
    <m/>
    <m/>
    <m/>
    <n v="30000"/>
    <m/>
    <m/>
    <n v="130000"/>
    <n v="9.5"/>
    <n v="180500"/>
    <n v="4.8368E-4"/>
    <n v="87.304240000000007"/>
    <n v="3"/>
    <n v="541500"/>
  </r>
  <r>
    <n v="95"/>
    <s v="Planta 1"/>
    <s v="Petrobras"/>
    <x v="1"/>
    <x v="11"/>
    <m/>
    <m/>
    <m/>
    <m/>
    <x v="7"/>
    <m/>
    <s v="Lts"/>
    <n v="20000"/>
    <m/>
    <m/>
    <m/>
    <m/>
    <n v="100000"/>
    <m/>
    <m/>
    <m/>
    <m/>
    <n v="30000"/>
    <m/>
    <m/>
    <n v="130000"/>
    <n v="9.5"/>
    <n v="190000"/>
    <n v="4.8368E-4"/>
    <n v="91.899200000000008"/>
    <n v="3"/>
    <n v="570000"/>
  </r>
  <r>
    <n v="96"/>
    <s v="Planta 1"/>
    <s v="Petrobras"/>
    <x v="1"/>
    <x v="12"/>
    <m/>
    <m/>
    <m/>
    <m/>
    <x v="7"/>
    <m/>
    <s v="Lts"/>
    <n v="21000"/>
    <m/>
    <m/>
    <m/>
    <m/>
    <n v="100000"/>
    <m/>
    <m/>
    <m/>
    <m/>
    <n v="30000"/>
    <m/>
    <m/>
    <n v="130000"/>
    <n v="9.5"/>
    <n v="199500"/>
    <n v="4.8368E-4"/>
    <n v="96.494159999999994"/>
    <n v="3"/>
    <n v="598500"/>
  </r>
  <r>
    <n v="97"/>
    <s v="Planta 1"/>
    <s v="Otros"/>
    <x v="1"/>
    <x v="1"/>
    <m/>
    <m/>
    <m/>
    <m/>
    <x v="8"/>
    <m/>
    <s v="Kg"/>
    <n v="30000"/>
    <m/>
    <m/>
    <m/>
    <m/>
    <n v="100000"/>
    <m/>
    <m/>
    <m/>
    <m/>
    <n v="30000"/>
    <m/>
    <m/>
    <n v="130000"/>
    <n v="2"/>
    <n v="60000"/>
    <n v="4.8368E-4"/>
    <n v="29.020800000000001"/>
    <n v="3"/>
    <n v="180000"/>
  </r>
  <r>
    <n v="98"/>
    <s v="Planta 1"/>
    <s v="Otros"/>
    <x v="1"/>
    <x v="2"/>
    <m/>
    <m/>
    <m/>
    <m/>
    <x v="8"/>
    <m/>
    <s v="Kg"/>
    <n v="31000"/>
    <m/>
    <m/>
    <m/>
    <m/>
    <n v="100000"/>
    <m/>
    <m/>
    <m/>
    <m/>
    <n v="30000"/>
    <m/>
    <m/>
    <n v="130000"/>
    <n v="2"/>
    <n v="62000"/>
    <n v="4.8368E-4"/>
    <n v="29.988160000000001"/>
    <n v="3"/>
    <n v="186000"/>
  </r>
  <r>
    <n v="99"/>
    <s v="Planta 1"/>
    <s v="Otros"/>
    <x v="1"/>
    <x v="3"/>
    <m/>
    <m/>
    <m/>
    <m/>
    <x v="8"/>
    <m/>
    <s v="Kg"/>
    <n v="32000"/>
    <m/>
    <m/>
    <m/>
    <m/>
    <n v="100000"/>
    <m/>
    <m/>
    <m/>
    <m/>
    <n v="30000"/>
    <m/>
    <m/>
    <n v="130000"/>
    <n v="2"/>
    <n v="64000"/>
    <n v="4.8368E-4"/>
    <n v="30.95552"/>
    <n v="3"/>
    <n v="192000"/>
  </r>
  <r>
    <n v="100"/>
    <s v="Planta 1"/>
    <s v="Otros"/>
    <x v="1"/>
    <x v="4"/>
    <m/>
    <m/>
    <m/>
    <m/>
    <x v="8"/>
    <m/>
    <s v="Kg"/>
    <n v="33000"/>
    <m/>
    <m/>
    <m/>
    <m/>
    <n v="100000"/>
    <m/>
    <m/>
    <m/>
    <m/>
    <n v="30000"/>
    <m/>
    <m/>
    <n v="130000"/>
    <n v="2"/>
    <n v="66000"/>
    <n v="4.8368E-4"/>
    <n v="31.922879999999999"/>
    <n v="3"/>
    <n v="198000"/>
  </r>
  <r>
    <n v="101"/>
    <s v="Planta 1"/>
    <s v="Otros"/>
    <x v="1"/>
    <x v="5"/>
    <m/>
    <m/>
    <m/>
    <m/>
    <x v="8"/>
    <m/>
    <s v="Kg"/>
    <n v="34000"/>
    <m/>
    <m/>
    <m/>
    <m/>
    <n v="100000"/>
    <m/>
    <m/>
    <m/>
    <m/>
    <n v="30000"/>
    <m/>
    <m/>
    <n v="130000"/>
    <n v="2"/>
    <n v="68000"/>
    <n v="4.8368E-4"/>
    <n v="32.890239999999999"/>
    <n v="3"/>
    <n v="204000"/>
  </r>
  <r>
    <n v="102"/>
    <s v="Planta 1"/>
    <s v="Otros"/>
    <x v="1"/>
    <x v="6"/>
    <m/>
    <m/>
    <m/>
    <m/>
    <x v="8"/>
    <m/>
    <s v="Kg"/>
    <n v="35000"/>
    <m/>
    <m/>
    <m/>
    <m/>
    <n v="100000"/>
    <m/>
    <m/>
    <m/>
    <m/>
    <n v="30000"/>
    <m/>
    <m/>
    <n v="130000"/>
    <n v="2"/>
    <n v="70000"/>
    <n v="4.8368E-4"/>
    <n v="33.857599999999998"/>
    <n v="3"/>
    <n v="210000"/>
  </r>
  <r>
    <n v="103"/>
    <s v="Planta 1"/>
    <s v="Otros"/>
    <x v="1"/>
    <x v="7"/>
    <m/>
    <m/>
    <m/>
    <m/>
    <x v="8"/>
    <m/>
    <s v="Kg"/>
    <n v="36000"/>
    <m/>
    <m/>
    <m/>
    <m/>
    <n v="100000"/>
    <m/>
    <m/>
    <m/>
    <m/>
    <n v="30000"/>
    <m/>
    <m/>
    <n v="130000"/>
    <n v="2"/>
    <n v="72000"/>
    <n v="4.8368E-4"/>
    <n v="34.824959999999997"/>
    <n v="3"/>
    <n v="216000"/>
  </r>
  <r>
    <n v="104"/>
    <s v="Planta 1"/>
    <s v="Otros"/>
    <x v="1"/>
    <x v="8"/>
    <m/>
    <m/>
    <m/>
    <m/>
    <x v="8"/>
    <m/>
    <s v="Kg"/>
    <n v="37000"/>
    <m/>
    <m/>
    <m/>
    <m/>
    <n v="100000"/>
    <m/>
    <m/>
    <m/>
    <m/>
    <n v="30000"/>
    <m/>
    <m/>
    <n v="130000"/>
    <n v="2"/>
    <n v="74000"/>
    <n v="4.8368E-4"/>
    <n v="35.792320000000004"/>
    <n v="3"/>
    <n v="222000"/>
  </r>
  <r>
    <n v="105"/>
    <s v="Planta 1"/>
    <s v="Otros"/>
    <x v="1"/>
    <x v="9"/>
    <m/>
    <m/>
    <m/>
    <m/>
    <x v="8"/>
    <m/>
    <s v="Kg"/>
    <n v="38000"/>
    <m/>
    <m/>
    <m/>
    <m/>
    <n v="100000"/>
    <m/>
    <m/>
    <m/>
    <m/>
    <n v="30000"/>
    <m/>
    <m/>
    <n v="130000"/>
    <n v="2"/>
    <n v="76000"/>
    <n v="4.8368E-4"/>
    <n v="36.759680000000003"/>
    <n v="3"/>
    <n v="228000"/>
  </r>
  <r>
    <n v="106"/>
    <s v="Planta 1"/>
    <s v="Otros"/>
    <x v="1"/>
    <x v="10"/>
    <m/>
    <m/>
    <m/>
    <m/>
    <x v="8"/>
    <m/>
    <s v="Kg"/>
    <n v="39000"/>
    <m/>
    <m/>
    <m/>
    <m/>
    <n v="100000"/>
    <m/>
    <m/>
    <m/>
    <m/>
    <n v="30000"/>
    <m/>
    <m/>
    <n v="130000"/>
    <n v="2"/>
    <n v="78000"/>
    <n v="4.8368E-4"/>
    <n v="37.727040000000002"/>
    <n v="3"/>
    <n v="234000"/>
  </r>
  <r>
    <n v="107"/>
    <s v="Planta 1"/>
    <s v="Otros"/>
    <x v="1"/>
    <x v="11"/>
    <m/>
    <m/>
    <m/>
    <m/>
    <x v="8"/>
    <m/>
    <s v="Kg"/>
    <n v="40000"/>
    <m/>
    <m/>
    <m/>
    <m/>
    <n v="100000"/>
    <m/>
    <m/>
    <m/>
    <m/>
    <n v="30000"/>
    <m/>
    <m/>
    <n v="130000"/>
    <n v="2"/>
    <n v="80000"/>
    <n v="4.8368E-4"/>
    <n v="38.694400000000002"/>
    <n v="3"/>
    <n v="240000"/>
  </r>
  <r>
    <n v="108"/>
    <s v="Planta 1"/>
    <s v="Otros"/>
    <x v="1"/>
    <x v="12"/>
    <m/>
    <m/>
    <m/>
    <m/>
    <x v="8"/>
    <m/>
    <s v="Kg"/>
    <n v="41000"/>
    <m/>
    <m/>
    <m/>
    <m/>
    <n v="100000"/>
    <m/>
    <m/>
    <m/>
    <m/>
    <n v="30000"/>
    <m/>
    <m/>
    <n v="130000"/>
    <n v="2"/>
    <n v="82000"/>
    <n v="4.8368E-4"/>
    <n v="39.661760000000001"/>
    <n v="3"/>
    <n v="246000"/>
  </r>
  <r>
    <m/>
    <m/>
    <m/>
    <x v="0"/>
    <x v="0"/>
    <m/>
    <m/>
    <m/>
    <m/>
    <x v="0"/>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39BD69-022A-4E09-99E9-44432D19FA0A}" name="TablaDinámica3"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23:B40" firstHeaderRow="1" firstDataRow="1" firstDataCol="1"/>
  <pivotFields count="32">
    <pivotField showAll="0"/>
    <pivotField showAll="0"/>
    <pivotField showAll="0"/>
    <pivotField axis="axisRow" showAll="0">
      <items count="4">
        <item x="1"/>
        <item h="1" x="2"/>
        <item h="1" x="0"/>
        <item t="default"/>
      </items>
    </pivotField>
    <pivotField showAll="0"/>
    <pivotField showAll="0"/>
    <pivotField showAll="0"/>
    <pivotField showAll="0"/>
    <pivotField showAll="0"/>
    <pivotField axis="axisRow" showAll="0">
      <items count="10">
        <item x="4"/>
        <item x="1"/>
        <item x="7"/>
        <item x="5"/>
        <item x="2"/>
        <item x="6"/>
        <item x="8"/>
        <item x="3"/>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2">
    <field x="9"/>
    <field x="3"/>
  </rowFields>
  <rowItems count="17">
    <i>
      <x/>
    </i>
    <i r="1">
      <x/>
    </i>
    <i>
      <x v="1"/>
    </i>
    <i r="1">
      <x/>
    </i>
    <i>
      <x v="2"/>
    </i>
    <i r="1">
      <x/>
    </i>
    <i>
      <x v="3"/>
    </i>
    <i r="1">
      <x/>
    </i>
    <i>
      <x v="4"/>
    </i>
    <i r="1">
      <x/>
    </i>
    <i>
      <x v="5"/>
    </i>
    <i r="1">
      <x/>
    </i>
    <i>
      <x v="6"/>
    </i>
    <i r="1">
      <x/>
    </i>
    <i>
      <x v="7"/>
    </i>
    <i r="1">
      <x/>
    </i>
    <i t="grand">
      <x/>
    </i>
  </rowItems>
  <colItems count="1">
    <i/>
  </colItems>
  <dataFields count="1">
    <dataField name="Suma de Cargo total" fld="25" baseField="9" baseItem="0"/>
  </dataFields>
  <chartFormats count="5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9" count="1" selected="0">
            <x v="0"/>
          </reference>
        </references>
      </pivotArea>
    </chartFormat>
    <chartFormat chart="1" format="3">
      <pivotArea type="data" outline="0" fieldPosition="0">
        <references count="2">
          <reference field="4294967294" count="1" selected="0">
            <x v="0"/>
          </reference>
          <reference field="9" count="1" selected="0">
            <x v="1"/>
          </reference>
        </references>
      </pivotArea>
    </chartFormat>
    <chartFormat chart="1" format="4">
      <pivotArea type="data" outline="0" fieldPosition="0">
        <references count="2">
          <reference field="4294967294" count="1" selected="0">
            <x v="0"/>
          </reference>
          <reference field="9" count="1" selected="0">
            <x v="2"/>
          </reference>
        </references>
      </pivotArea>
    </chartFormat>
    <chartFormat chart="1" format="5">
      <pivotArea type="data" outline="0" fieldPosition="0">
        <references count="2">
          <reference field="4294967294" count="1" selected="0">
            <x v="0"/>
          </reference>
          <reference field="9" count="1" selected="0">
            <x v="3"/>
          </reference>
        </references>
      </pivotArea>
    </chartFormat>
    <chartFormat chart="1" format="6">
      <pivotArea type="data" outline="0" fieldPosition="0">
        <references count="2">
          <reference field="4294967294" count="1" selected="0">
            <x v="0"/>
          </reference>
          <reference field="9" count="1" selected="0">
            <x v="4"/>
          </reference>
        </references>
      </pivotArea>
    </chartFormat>
    <chartFormat chart="1" format="7">
      <pivotArea type="data" outline="0" fieldPosition="0">
        <references count="2">
          <reference field="4294967294" count="1" selected="0">
            <x v="0"/>
          </reference>
          <reference field="9" count="1" selected="0">
            <x v="5"/>
          </reference>
        </references>
      </pivotArea>
    </chartFormat>
    <chartFormat chart="1" format="8">
      <pivotArea type="data" outline="0" fieldPosition="0">
        <references count="2">
          <reference field="4294967294" count="1" selected="0">
            <x v="0"/>
          </reference>
          <reference field="9" count="1" selected="0">
            <x v="6"/>
          </reference>
        </references>
      </pivotArea>
    </chartFormat>
    <chartFormat chart="1" format="9">
      <pivotArea type="data" outline="0" fieldPosition="0">
        <references count="2">
          <reference field="4294967294" count="1" selected="0">
            <x v="0"/>
          </reference>
          <reference field="9" count="1" selected="0">
            <x v="7"/>
          </reference>
        </references>
      </pivotArea>
    </chartFormat>
    <chartFormat chart="1" format="10">
      <pivotArea type="data" outline="0" fieldPosition="0">
        <references count="2">
          <reference field="4294967294" count="1" selected="0">
            <x v="0"/>
          </reference>
          <reference field="9" count="1" selected="0">
            <x v="8"/>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9" count="1" selected="0">
            <x v="0"/>
          </reference>
        </references>
      </pivotArea>
    </chartFormat>
    <chartFormat chart="2" format="3">
      <pivotArea type="data" outline="0" fieldPosition="0">
        <references count="2">
          <reference field="4294967294" count="1" selected="0">
            <x v="0"/>
          </reference>
          <reference field="9" count="1" selected="0">
            <x v="1"/>
          </reference>
        </references>
      </pivotArea>
    </chartFormat>
    <chartFormat chart="2" format="4">
      <pivotArea type="data" outline="0" fieldPosition="0">
        <references count="2">
          <reference field="4294967294" count="1" selected="0">
            <x v="0"/>
          </reference>
          <reference field="9" count="1" selected="0">
            <x v="2"/>
          </reference>
        </references>
      </pivotArea>
    </chartFormat>
    <chartFormat chart="2" format="5">
      <pivotArea type="data" outline="0" fieldPosition="0">
        <references count="2">
          <reference field="4294967294" count="1" selected="0">
            <x v="0"/>
          </reference>
          <reference field="9" count="1" selected="0">
            <x v="3"/>
          </reference>
        </references>
      </pivotArea>
    </chartFormat>
    <chartFormat chart="2" format="6">
      <pivotArea type="data" outline="0" fieldPosition="0">
        <references count="2">
          <reference field="4294967294" count="1" selected="0">
            <x v="0"/>
          </reference>
          <reference field="9" count="1" selected="0">
            <x v="4"/>
          </reference>
        </references>
      </pivotArea>
    </chartFormat>
    <chartFormat chart="2" format="7">
      <pivotArea type="data" outline="0" fieldPosition="0">
        <references count="2">
          <reference field="4294967294" count="1" selected="0">
            <x v="0"/>
          </reference>
          <reference field="9" count="1" selected="0">
            <x v="5"/>
          </reference>
        </references>
      </pivotArea>
    </chartFormat>
    <chartFormat chart="2" format="8">
      <pivotArea type="data" outline="0" fieldPosition="0">
        <references count="2">
          <reference field="4294967294" count="1" selected="0">
            <x v="0"/>
          </reference>
          <reference field="9" count="1" selected="0">
            <x v="6"/>
          </reference>
        </references>
      </pivotArea>
    </chartFormat>
    <chartFormat chart="2" format="9">
      <pivotArea type="data" outline="0" fieldPosition="0">
        <references count="2">
          <reference field="4294967294" count="1" selected="0">
            <x v="0"/>
          </reference>
          <reference field="9" count="1" selected="0">
            <x v="7"/>
          </reference>
        </references>
      </pivotArea>
    </chartFormat>
    <chartFormat chart="2" format="10">
      <pivotArea type="data" outline="0" fieldPosition="0">
        <references count="2">
          <reference field="4294967294" count="1" selected="0">
            <x v="0"/>
          </reference>
          <reference field="9" count="1" selected="0">
            <x v="8"/>
          </reference>
        </references>
      </pivotArea>
    </chartFormat>
    <chartFormat chart="3" format="11" series="1">
      <pivotArea type="data" outline="0" fieldPosition="0">
        <references count="1">
          <reference field="4294967294" count="1" selected="0">
            <x v="0"/>
          </reference>
        </references>
      </pivotArea>
    </chartFormat>
    <chartFormat chart="3" format="12">
      <pivotArea type="data" outline="0" fieldPosition="0">
        <references count="2">
          <reference field="4294967294" count="1" selected="0">
            <x v="0"/>
          </reference>
          <reference field="9" count="1" selected="0">
            <x v="0"/>
          </reference>
        </references>
      </pivotArea>
    </chartFormat>
    <chartFormat chart="3" format="13">
      <pivotArea type="data" outline="0" fieldPosition="0">
        <references count="2">
          <reference field="4294967294" count="1" selected="0">
            <x v="0"/>
          </reference>
          <reference field="9" count="1" selected="0">
            <x v="1"/>
          </reference>
        </references>
      </pivotArea>
    </chartFormat>
    <chartFormat chart="3" format="14">
      <pivotArea type="data" outline="0" fieldPosition="0">
        <references count="2">
          <reference field="4294967294" count="1" selected="0">
            <x v="0"/>
          </reference>
          <reference field="9" count="1" selected="0">
            <x v="2"/>
          </reference>
        </references>
      </pivotArea>
    </chartFormat>
    <chartFormat chart="3" format="15">
      <pivotArea type="data" outline="0" fieldPosition="0">
        <references count="2">
          <reference field="4294967294" count="1" selected="0">
            <x v="0"/>
          </reference>
          <reference field="9" count="1" selected="0">
            <x v="3"/>
          </reference>
        </references>
      </pivotArea>
    </chartFormat>
    <chartFormat chart="3" format="16">
      <pivotArea type="data" outline="0" fieldPosition="0">
        <references count="2">
          <reference field="4294967294" count="1" selected="0">
            <x v="0"/>
          </reference>
          <reference field="9" count="1" selected="0">
            <x v="4"/>
          </reference>
        </references>
      </pivotArea>
    </chartFormat>
    <chartFormat chart="3" format="17">
      <pivotArea type="data" outline="0" fieldPosition="0">
        <references count="2">
          <reference field="4294967294" count="1" selected="0">
            <x v="0"/>
          </reference>
          <reference field="9" count="1" selected="0">
            <x v="5"/>
          </reference>
        </references>
      </pivotArea>
    </chartFormat>
    <chartFormat chart="3" format="18">
      <pivotArea type="data" outline="0" fieldPosition="0">
        <references count="2">
          <reference field="4294967294" count="1" selected="0">
            <x v="0"/>
          </reference>
          <reference field="9" count="1" selected="0">
            <x v="6"/>
          </reference>
        </references>
      </pivotArea>
    </chartFormat>
    <chartFormat chart="3" format="19">
      <pivotArea type="data" outline="0" fieldPosition="0">
        <references count="2">
          <reference field="4294967294" count="1" selected="0">
            <x v="0"/>
          </reference>
          <reference field="9" count="1" selected="0">
            <x v="7"/>
          </reference>
        </references>
      </pivotArea>
    </chartFormat>
    <chartFormat chart="3" format="20">
      <pivotArea type="data" outline="0" fieldPosition="0">
        <references count="2">
          <reference field="4294967294" count="1" selected="0">
            <x v="0"/>
          </reference>
          <reference field="9" count="1" selected="0">
            <x v="8"/>
          </reference>
        </references>
      </pivotArea>
    </chartFormat>
    <chartFormat chart="3" format="21">
      <pivotArea type="data" outline="0" fieldPosition="0">
        <references count="3">
          <reference field="4294967294" count="1" selected="0">
            <x v="0"/>
          </reference>
          <reference field="3" count="1" selected="0">
            <x v="0"/>
          </reference>
          <reference field="9" count="1" selected="0">
            <x v="0"/>
          </reference>
        </references>
      </pivotArea>
    </chartFormat>
    <chartFormat chart="3" format="22">
      <pivotArea type="data" outline="0" fieldPosition="0">
        <references count="3">
          <reference field="4294967294" count="1" selected="0">
            <x v="0"/>
          </reference>
          <reference field="3" count="1" selected="0">
            <x v="0"/>
          </reference>
          <reference field="9" count="1" selected="0">
            <x v="1"/>
          </reference>
        </references>
      </pivotArea>
    </chartFormat>
    <chartFormat chart="3" format="23">
      <pivotArea type="data" outline="0" fieldPosition="0">
        <references count="3">
          <reference field="4294967294" count="1" selected="0">
            <x v="0"/>
          </reference>
          <reference field="3" count="1" selected="0">
            <x v="0"/>
          </reference>
          <reference field="9" count="1" selected="0">
            <x v="2"/>
          </reference>
        </references>
      </pivotArea>
    </chartFormat>
    <chartFormat chart="3" format="24">
      <pivotArea type="data" outline="0" fieldPosition="0">
        <references count="3">
          <reference field="4294967294" count="1" selected="0">
            <x v="0"/>
          </reference>
          <reference field="3" count="1" selected="0">
            <x v="0"/>
          </reference>
          <reference field="9" count="1" selected="0">
            <x v="3"/>
          </reference>
        </references>
      </pivotArea>
    </chartFormat>
    <chartFormat chart="3" format="25">
      <pivotArea type="data" outline="0" fieldPosition="0">
        <references count="3">
          <reference field="4294967294" count="1" selected="0">
            <x v="0"/>
          </reference>
          <reference field="3" count="1" selected="0">
            <x v="0"/>
          </reference>
          <reference field="9" count="1" selected="0">
            <x v="4"/>
          </reference>
        </references>
      </pivotArea>
    </chartFormat>
    <chartFormat chart="3" format="26">
      <pivotArea type="data" outline="0" fieldPosition="0">
        <references count="3">
          <reference field="4294967294" count="1" selected="0">
            <x v="0"/>
          </reference>
          <reference field="3" count="1" selected="0">
            <x v="0"/>
          </reference>
          <reference field="9" count="1" selected="0">
            <x v="5"/>
          </reference>
        </references>
      </pivotArea>
    </chartFormat>
    <chartFormat chart="3" format="27">
      <pivotArea type="data" outline="0" fieldPosition="0">
        <references count="3">
          <reference field="4294967294" count="1" selected="0">
            <x v="0"/>
          </reference>
          <reference field="3" count="1" selected="0">
            <x v="0"/>
          </reference>
          <reference field="9" count="1" selected="0">
            <x v="6"/>
          </reference>
        </references>
      </pivotArea>
    </chartFormat>
    <chartFormat chart="3" format="28">
      <pivotArea type="data" outline="0" fieldPosition="0">
        <references count="3">
          <reference field="4294967294" count="1" selected="0">
            <x v="0"/>
          </reference>
          <reference field="3" count="1" selected="0">
            <x v="0"/>
          </reference>
          <reference field="9" count="1" selected="0">
            <x v="7"/>
          </reference>
        </references>
      </pivotArea>
    </chartFormat>
    <chartFormat chart="0" format="1">
      <pivotArea type="data" outline="0" fieldPosition="0">
        <references count="2">
          <reference field="4294967294" count="1" selected="0">
            <x v="0"/>
          </reference>
          <reference field="9" count="1" selected="0">
            <x v="0"/>
          </reference>
        </references>
      </pivotArea>
    </chartFormat>
    <chartFormat chart="0" format="2">
      <pivotArea type="data" outline="0" fieldPosition="0">
        <references count="2">
          <reference field="4294967294" count="1" selected="0">
            <x v="0"/>
          </reference>
          <reference field="9" count="1" selected="0">
            <x v="1"/>
          </reference>
        </references>
      </pivotArea>
    </chartFormat>
    <chartFormat chart="0" format="3">
      <pivotArea type="data" outline="0" fieldPosition="0">
        <references count="2">
          <reference field="4294967294" count="1" selected="0">
            <x v="0"/>
          </reference>
          <reference field="9" count="1" selected="0">
            <x v="2"/>
          </reference>
        </references>
      </pivotArea>
    </chartFormat>
    <chartFormat chart="0" format="4">
      <pivotArea type="data" outline="0" fieldPosition="0">
        <references count="2">
          <reference field="4294967294" count="1" selected="0">
            <x v="0"/>
          </reference>
          <reference field="9" count="1" selected="0">
            <x v="3"/>
          </reference>
        </references>
      </pivotArea>
    </chartFormat>
    <chartFormat chart="0" format="5">
      <pivotArea type="data" outline="0" fieldPosition="0">
        <references count="2">
          <reference field="4294967294" count="1" selected="0">
            <x v="0"/>
          </reference>
          <reference field="9" count="1" selected="0">
            <x v="4"/>
          </reference>
        </references>
      </pivotArea>
    </chartFormat>
    <chartFormat chart="0" format="6">
      <pivotArea type="data" outline="0" fieldPosition="0">
        <references count="2">
          <reference field="4294967294" count="1" selected="0">
            <x v="0"/>
          </reference>
          <reference field="9" count="1" selected="0">
            <x v="5"/>
          </reference>
        </references>
      </pivotArea>
    </chartFormat>
    <chartFormat chart="0" format="7">
      <pivotArea type="data" outline="0" fieldPosition="0">
        <references count="2">
          <reference field="4294967294" count="1" selected="0">
            <x v="0"/>
          </reference>
          <reference field="9" count="1" selected="0">
            <x v="6"/>
          </reference>
        </references>
      </pivotArea>
    </chartFormat>
    <chartFormat chart="0" format="8">
      <pivotArea type="data" outline="0" fieldPosition="0">
        <references count="2">
          <reference field="4294967294" count="1" selected="0">
            <x v="0"/>
          </reference>
          <reference field="9" count="1" selected="0">
            <x v="7"/>
          </reference>
        </references>
      </pivotArea>
    </chartFormat>
    <chartFormat chart="0" format="9">
      <pivotArea type="data" outline="0" fieldPosition="0">
        <references count="3">
          <reference field="4294967294" count="1" selected="0">
            <x v="0"/>
          </reference>
          <reference field="3" count="1" selected="0">
            <x v="0"/>
          </reference>
          <reference field="9" count="1" selected="0">
            <x v="1"/>
          </reference>
        </references>
      </pivotArea>
    </chartFormat>
    <chartFormat chart="0" format="10">
      <pivotArea type="data" outline="0" fieldPosition="0">
        <references count="3">
          <reference field="4294967294" count="1" selected="0">
            <x v="0"/>
          </reference>
          <reference field="3" count="1" selected="0">
            <x v="0"/>
          </reference>
          <reference field="9" count="1" selected="0">
            <x v="2"/>
          </reference>
        </references>
      </pivotArea>
    </chartFormat>
    <chartFormat chart="0" format="11">
      <pivotArea type="data" outline="0" fieldPosition="0">
        <references count="3">
          <reference field="4294967294" count="1" selected="0">
            <x v="0"/>
          </reference>
          <reference field="3" count="1" selected="0">
            <x v="0"/>
          </reference>
          <reference field="9" count="1" selected="0">
            <x v="3"/>
          </reference>
        </references>
      </pivotArea>
    </chartFormat>
    <chartFormat chart="0" format="12">
      <pivotArea type="data" outline="0" fieldPosition="0">
        <references count="3">
          <reference field="4294967294" count="1" selected="0">
            <x v="0"/>
          </reference>
          <reference field="3" count="1" selected="0">
            <x v="0"/>
          </reference>
          <reference field="9" count="1" selected="0">
            <x v="4"/>
          </reference>
        </references>
      </pivotArea>
    </chartFormat>
    <chartFormat chart="0" format="13">
      <pivotArea type="data" outline="0" fieldPosition="0">
        <references count="3">
          <reference field="4294967294" count="1" selected="0">
            <x v="0"/>
          </reference>
          <reference field="3" count="1" selected="0">
            <x v="0"/>
          </reference>
          <reference field="9" count="1" selected="0">
            <x v="5"/>
          </reference>
        </references>
      </pivotArea>
    </chartFormat>
    <chartFormat chart="0" format="14">
      <pivotArea type="data" outline="0" fieldPosition="0">
        <references count="3">
          <reference field="4294967294" count="1" selected="0">
            <x v="0"/>
          </reference>
          <reference field="3" count="1" selected="0">
            <x v="0"/>
          </reference>
          <reference field="9" count="1" selected="0">
            <x v="6"/>
          </reference>
        </references>
      </pivotArea>
    </chartFormat>
    <chartFormat chart="0" format="15">
      <pivotArea type="data" outline="0" fieldPosition="0">
        <references count="3">
          <reference field="4294967294" count="1" selected="0">
            <x v="0"/>
          </reference>
          <reference field="3" count="1" selected="0">
            <x v="0"/>
          </reference>
          <reference field="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DD1C46B-359C-4FCA-87AA-E89B33A68A79}" name="TablaDinámica2"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20" firstHeaderRow="1" firstDataRow="1" firstDataCol="1"/>
  <pivotFields count="32">
    <pivotField showAll="0"/>
    <pivotField showAll="0"/>
    <pivotField showAll="0"/>
    <pivotField axis="axisRow" showAll="0">
      <items count="4">
        <item x="1"/>
        <item h="1" x="2"/>
        <item h="1" x="0"/>
        <item t="default"/>
      </items>
    </pivotField>
    <pivotField showAll="0"/>
    <pivotField showAll="0"/>
    <pivotField showAll="0"/>
    <pivotField showAll="0"/>
    <pivotField showAll="0"/>
    <pivotField axis="axisRow" showAll="0">
      <items count="10">
        <item x="4"/>
        <item x="1"/>
        <item x="7"/>
        <item x="5"/>
        <item x="2"/>
        <item x="6"/>
        <item x="8"/>
        <item x="3"/>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2">
    <field x="9"/>
    <field x="3"/>
  </rowFields>
  <rowItems count="17">
    <i>
      <x/>
    </i>
    <i r="1">
      <x/>
    </i>
    <i>
      <x v="1"/>
    </i>
    <i r="1">
      <x/>
    </i>
    <i>
      <x v="2"/>
    </i>
    <i r="1">
      <x/>
    </i>
    <i>
      <x v="3"/>
    </i>
    <i r="1">
      <x/>
    </i>
    <i>
      <x v="4"/>
    </i>
    <i r="1">
      <x/>
    </i>
    <i>
      <x v="5"/>
    </i>
    <i r="1">
      <x/>
    </i>
    <i>
      <x v="6"/>
    </i>
    <i r="1">
      <x/>
    </i>
    <i>
      <x v="7"/>
    </i>
    <i r="1">
      <x/>
    </i>
    <i t="grand">
      <x/>
    </i>
  </rowItems>
  <colItems count="1">
    <i/>
  </colItems>
  <dataFields count="1">
    <dataField name="Suma de Total consumo" fld="27" baseField="9" baseItem="0"/>
  </dataFields>
  <chartFormats count="35">
    <chartFormat chart="0" format="1" series="1">
      <pivotArea type="data" outline="0" fieldPosition="0">
        <references count="2">
          <reference field="4294967294" count="1" selected="0">
            <x v="0"/>
          </reference>
          <reference field="9" count="1" selected="0">
            <x v="0"/>
          </reference>
        </references>
      </pivotArea>
    </chartFormat>
    <chartFormat chart="0" format="2" series="1">
      <pivotArea type="data" outline="0" fieldPosition="0">
        <references count="2">
          <reference field="4294967294" count="1" selected="0">
            <x v="0"/>
          </reference>
          <reference field="9" count="1" selected="0">
            <x v="1"/>
          </reference>
        </references>
      </pivotArea>
    </chartFormat>
    <chartFormat chart="0" format="3" series="1">
      <pivotArea type="data" outline="0" fieldPosition="0">
        <references count="2">
          <reference field="4294967294" count="1" selected="0">
            <x v="0"/>
          </reference>
          <reference field="9" count="1" selected="0">
            <x v="2"/>
          </reference>
        </references>
      </pivotArea>
    </chartFormat>
    <chartFormat chart="0" format="4" series="1">
      <pivotArea type="data" outline="0" fieldPosition="0">
        <references count="2">
          <reference field="4294967294" count="1" selected="0">
            <x v="0"/>
          </reference>
          <reference field="9" count="1" selected="0">
            <x v="3"/>
          </reference>
        </references>
      </pivotArea>
    </chartFormat>
    <chartFormat chart="0" format="5" series="1">
      <pivotArea type="data" outline="0" fieldPosition="0">
        <references count="2">
          <reference field="4294967294" count="1" selected="0">
            <x v="0"/>
          </reference>
          <reference field="9" count="1" selected="0">
            <x v="4"/>
          </reference>
        </references>
      </pivotArea>
    </chartFormat>
    <chartFormat chart="0" format="6" series="1">
      <pivotArea type="data" outline="0" fieldPosition="0">
        <references count="2">
          <reference field="4294967294" count="1" selected="0">
            <x v="0"/>
          </reference>
          <reference field="9" count="1" selected="0">
            <x v="5"/>
          </reference>
        </references>
      </pivotArea>
    </chartFormat>
    <chartFormat chart="0" format="7" series="1">
      <pivotArea type="data" outline="0" fieldPosition="0">
        <references count="2">
          <reference field="4294967294" count="1" selected="0">
            <x v="0"/>
          </reference>
          <reference field="9" count="1" selected="0">
            <x v="6"/>
          </reference>
        </references>
      </pivotArea>
    </chartFormat>
    <chartFormat chart="0" format="8" series="1">
      <pivotArea type="data" outline="0" fieldPosition="0">
        <references count="2">
          <reference field="4294967294" count="1" selected="0">
            <x v="0"/>
          </reference>
          <reference field="9" count="1" selected="0">
            <x v="7"/>
          </reference>
        </references>
      </pivotArea>
    </chartFormat>
    <chartFormat chart="0" format="9" series="1">
      <pivotArea type="data" outline="0" fieldPosition="0">
        <references count="2">
          <reference field="4294967294" count="1" selected="0">
            <x v="0"/>
          </reference>
          <reference field="9" count="1" selected="0">
            <x v="8"/>
          </reference>
        </references>
      </pivotArea>
    </chartFormat>
    <chartFormat chart="0" format="10" series="1">
      <pivotArea type="data" outline="0" fieldPosition="0">
        <references count="1">
          <reference field="4294967294" count="1" selected="0">
            <x v="0"/>
          </reference>
        </references>
      </pivotArea>
    </chartFormat>
    <chartFormat chart="2" format="20" series="1">
      <pivotArea type="data" outline="0" fieldPosition="0">
        <references count="1">
          <reference field="4294967294" count="1" selected="0">
            <x v="0"/>
          </reference>
        </references>
      </pivotArea>
    </chartFormat>
    <chartFormat chart="2" format="21">
      <pivotArea type="data" outline="0" fieldPosition="0">
        <references count="2">
          <reference field="4294967294" count="1" selected="0">
            <x v="0"/>
          </reference>
          <reference field="9" count="1" selected="0">
            <x v="0"/>
          </reference>
        </references>
      </pivotArea>
    </chartFormat>
    <chartFormat chart="2" format="22">
      <pivotArea type="data" outline="0" fieldPosition="0">
        <references count="2">
          <reference field="4294967294" count="1" selected="0">
            <x v="0"/>
          </reference>
          <reference field="9" count="1" selected="0">
            <x v="1"/>
          </reference>
        </references>
      </pivotArea>
    </chartFormat>
    <chartFormat chart="2" format="23">
      <pivotArea type="data" outline="0" fieldPosition="0">
        <references count="2">
          <reference field="4294967294" count="1" selected="0">
            <x v="0"/>
          </reference>
          <reference field="9" count="1" selected="0">
            <x v="2"/>
          </reference>
        </references>
      </pivotArea>
    </chartFormat>
    <chartFormat chart="2" format="24">
      <pivotArea type="data" outline="0" fieldPosition="0">
        <references count="2">
          <reference field="4294967294" count="1" selected="0">
            <x v="0"/>
          </reference>
          <reference field="9" count="1" selected="0">
            <x v="3"/>
          </reference>
        </references>
      </pivotArea>
    </chartFormat>
    <chartFormat chart="2" format="25">
      <pivotArea type="data" outline="0" fieldPosition="0">
        <references count="2">
          <reference field="4294967294" count="1" selected="0">
            <x v="0"/>
          </reference>
          <reference field="9" count="1" selected="0">
            <x v="4"/>
          </reference>
        </references>
      </pivotArea>
    </chartFormat>
    <chartFormat chart="2" format="26">
      <pivotArea type="data" outline="0" fieldPosition="0">
        <references count="2">
          <reference field="4294967294" count="1" selected="0">
            <x v="0"/>
          </reference>
          <reference field="9" count="1" selected="0">
            <x v="5"/>
          </reference>
        </references>
      </pivotArea>
    </chartFormat>
    <chartFormat chart="2" format="27">
      <pivotArea type="data" outline="0" fieldPosition="0">
        <references count="2">
          <reference field="4294967294" count="1" selected="0">
            <x v="0"/>
          </reference>
          <reference field="9" count="1" selected="0">
            <x v="6"/>
          </reference>
        </references>
      </pivotArea>
    </chartFormat>
    <chartFormat chart="2" format="28">
      <pivotArea type="data" outline="0" fieldPosition="0">
        <references count="2">
          <reference field="4294967294" count="1" selected="0">
            <x v="0"/>
          </reference>
          <reference field="9" count="1" selected="0">
            <x v="7"/>
          </reference>
        </references>
      </pivotArea>
    </chartFormat>
    <chartFormat chart="2" format="29">
      <pivotArea type="data" outline="0" fieldPosition="0">
        <references count="3">
          <reference field="4294967294" count="1" selected="0">
            <x v="0"/>
          </reference>
          <reference field="3" count="1" selected="0">
            <x v="0"/>
          </reference>
          <reference field="9" count="1" selected="0">
            <x v="0"/>
          </reference>
        </references>
      </pivotArea>
    </chartFormat>
    <chartFormat chart="2" format="30">
      <pivotArea type="data" outline="0" fieldPosition="0">
        <references count="3">
          <reference field="4294967294" count="1" selected="0">
            <x v="0"/>
          </reference>
          <reference field="3" count="1" selected="0">
            <x v="0"/>
          </reference>
          <reference field="9" count="1" selected="0">
            <x v="1"/>
          </reference>
        </references>
      </pivotArea>
    </chartFormat>
    <chartFormat chart="2" format="31">
      <pivotArea type="data" outline="0" fieldPosition="0">
        <references count="3">
          <reference field="4294967294" count="1" selected="0">
            <x v="0"/>
          </reference>
          <reference field="3" count="1" selected="0">
            <x v="0"/>
          </reference>
          <reference field="9" count="1" selected="0">
            <x v="2"/>
          </reference>
        </references>
      </pivotArea>
    </chartFormat>
    <chartFormat chart="2" format="32">
      <pivotArea type="data" outline="0" fieldPosition="0">
        <references count="3">
          <reference field="4294967294" count="1" selected="0">
            <x v="0"/>
          </reference>
          <reference field="3" count="1" selected="0">
            <x v="0"/>
          </reference>
          <reference field="9" count="1" selected="0">
            <x v="3"/>
          </reference>
        </references>
      </pivotArea>
    </chartFormat>
    <chartFormat chart="2" format="33">
      <pivotArea type="data" outline="0" fieldPosition="0">
        <references count="3">
          <reference field="4294967294" count="1" selected="0">
            <x v="0"/>
          </reference>
          <reference field="3" count="1" selected="0">
            <x v="0"/>
          </reference>
          <reference field="9" count="1" selected="0">
            <x v="4"/>
          </reference>
        </references>
      </pivotArea>
    </chartFormat>
    <chartFormat chart="2" format="34">
      <pivotArea type="data" outline="0" fieldPosition="0">
        <references count="3">
          <reference field="4294967294" count="1" selected="0">
            <x v="0"/>
          </reference>
          <reference field="3" count="1" selected="0">
            <x v="0"/>
          </reference>
          <reference field="9" count="1" selected="0">
            <x v="5"/>
          </reference>
        </references>
      </pivotArea>
    </chartFormat>
    <chartFormat chart="2" format="35">
      <pivotArea type="data" outline="0" fieldPosition="0">
        <references count="3">
          <reference field="4294967294" count="1" selected="0">
            <x v="0"/>
          </reference>
          <reference field="3" count="1" selected="0">
            <x v="0"/>
          </reference>
          <reference field="9" count="1" selected="0">
            <x v="6"/>
          </reference>
        </references>
      </pivotArea>
    </chartFormat>
    <chartFormat chart="2" format="36">
      <pivotArea type="data" outline="0" fieldPosition="0">
        <references count="3">
          <reference field="4294967294" count="1" selected="0">
            <x v="0"/>
          </reference>
          <reference field="3" count="1" selected="0">
            <x v="0"/>
          </reference>
          <reference field="9" count="1" selected="0">
            <x v="7"/>
          </reference>
        </references>
      </pivotArea>
    </chartFormat>
    <chartFormat chart="0" format="11">
      <pivotArea type="data" outline="0" fieldPosition="0">
        <references count="3">
          <reference field="4294967294" count="1" selected="0">
            <x v="0"/>
          </reference>
          <reference field="3" count="1" selected="0">
            <x v="0"/>
          </reference>
          <reference field="9" count="1" selected="0">
            <x v="0"/>
          </reference>
        </references>
      </pivotArea>
    </chartFormat>
    <chartFormat chart="0" format="12">
      <pivotArea type="data" outline="0" fieldPosition="0">
        <references count="3">
          <reference field="4294967294" count="1" selected="0">
            <x v="0"/>
          </reference>
          <reference field="3" count="1" selected="0">
            <x v="0"/>
          </reference>
          <reference field="9" count="1" selected="0">
            <x v="1"/>
          </reference>
        </references>
      </pivotArea>
    </chartFormat>
    <chartFormat chart="0" format="13">
      <pivotArea type="data" outline="0" fieldPosition="0">
        <references count="3">
          <reference field="4294967294" count="1" selected="0">
            <x v="0"/>
          </reference>
          <reference field="3" count="1" selected="0">
            <x v="0"/>
          </reference>
          <reference field="9" count="1" selected="0">
            <x v="2"/>
          </reference>
        </references>
      </pivotArea>
    </chartFormat>
    <chartFormat chart="0" format="14">
      <pivotArea type="data" outline="0" fieldPosition="0">
        <references count="3">
          <reference field="4294967294" count="1" selected="0">
            <x v="0"/>
          </reference>
          <reference field="3" count="1" selected="0">
            <x v="0"/>
          </reference>
          <reference field="9" count="1" selected="0">
            <x v="3"/>
          </reference>
        </references>
      </pivotArea>
    </chartFormat>
    <chartFormat chart="0" format="15">
      <pivotArea type="data" outline="0" fieldPosition="0">
        <references count="3">
          <reference field="4294967294" count="1" selected="0">
            <x v="0"/>
          </reference>
          <reference field="3" count="1" selected="0">
            <x v="0"/>
          </reference>
          <reference field="9" count="1" selected="0">
            <x v="4"/>
          </reference>
        </references>
      </pivotArea>
    </chartFormat>
    <chartFormat chart="0" format="16">
      <pivotArea type="data" outline="0" fieldPosition="0">
        <references count="3">
          <reference field="4294967294" count="1" selected="0">
            <x v="0"/>
          </reference>
          <reference field="3" count="1" selected="0">
            <x v="0"/>
          </reference>
          <reference field="9" count="1" selected="0">
            <x v="5"/>
          </reference>
        </references>
      </pivotArea>
    </chartFormat>
    <chartFormat chart="0" format="17">
      <pivotArea type="data" outline="0" fieldPosition="0">
        <references count="3">
          <reference field="4294967294" count="1" selected="0">
            <x v="0"/>
          </reference>
          <reference field="3" count="1" selected="0">
            <x v="0"/>
          </reference>
          <reference field="9" count="1" selected="0">
            <x v="6"/>
          </reference>
        </references>
      </pivotArea>
    </chartFormat>
    <chartFormat chart="0" format="18">
      <pivotArea type="data" outline="0" fieldPosition="0">
        <references count="3">
          <reference field="4294967294" count="1" selected="0">
            <x v="0"/>
          </reference>
          <reference field="3" count="1" selected="0">
            <x v="0"/>
          </reference>
          <reference field="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D738A95-3946-49FB-B30F-7217B2B5B001}" name="TablaDinámica5"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80:E95" firstHeaderRow="1" firstDataRow="3" firstDataCol="1"/>
  <pivotFields count="32">
    <pivotField showAll="0"/>
    <pivotField showAll="0"/>
    <pivotField showAll="0"/>
    <pivotField axis="axisCol" showAll="0">
      <items count="4">
        <item x="1"/>
        <item h="1" x="2"/>
        <item h="1" x="0"/>
        <item t="default"/>
      </items>
    </pivotField>
    <pivotField axis="axisRow" showAll="0">
      <items count="14">
        <item x="1"/>
        <item x="2"/>
        <item x="3"/>
        <item x="4"/>
        <item x="5"/>
        <item x="6"/>
        <item x="7"/>
        <item x="8"/>
        <item x="9"/>
        <item x="10"/>
        <item x="11"/>
        <item x="12"/>
        <item h="1" x="0"/>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1">
    <field x="4"/>
  </rowFields>
  <rowItems count="13">
    <i>
      <x/>
    </i>
    <i>
      <x v="1"/>
    </i>
    <i>
      <x v="2"/>
    </i>
    <i>
      <x v="3"/>
    </i>
    <i>
      <x v="4"/>
    </i>
    <i>
      <x v="5"/>
    </i>
    <i>
      <x v="6"/>
    </i>
    <i>
      <x v="7"/>
    </i>
    <i>
      <x v="8"/>
    </i>
    <i>
      <x v="9"/>
    </i>
    <i>
      <x v="10"/>
    </i>
    <i>
      <x v="11"/>
    </i>
    <i t="grand">
      <x/>
    </i>
  </rowItems>
  <colFields count="2">
    <field x="3"/>
    <field x="-2"/>
  </colFields>
  <colItems count="4">
    <i>
      <x/>
      <x/>
    </i>
    <i r="1" i="1">
      <x v="1"/>
    </i>
    <i t="grand">
      <x/>
    </i>
    <i t="grand" i="1">
      <x/>
    </i>
  </colItems>
  <dataFields count="2">
    <dataField name="Consumo Total Energía" fld="12" baseField="0" baseItem="0"/>
    <dataField name="Cargo Total Energía" fld="25" baseField="4" baseItem="0"/>
  </dataFields>
  <chartFormats count="6">
    <chartFormat chart="0" format="49" series="1">
      <pivotArea type="data" outline="0" fieldPosition="0">
        <references count="1">
          <reference field="4294967294" count="1" selected="0">
            <x v="0"/>
          </reference>
        </references>
      </pivotArea>
    </chartFormat>
    <chartFormat chart="0" format="50" series="1">
      <pivotArea type="data" outline="0" fieldPosition="0">
        <references count="1">
          <reference field="4294967294" count="1" selected="0">
            <x v="1"/>
          </reference>
        </references>
      </pivotArea>
    </chartFormat>
    <chartFormat chart="2" format="65" series="1">
      <pivotArea type="data" outline="0" fieldPosition="0">
        <references count="2">
          <reference field="4294967294" count="1" selected="0">
            <x v="0"/>
          </reference>
          <reference field="3" count="1" selected="0">
            <x v="0"/>
          </reference>
        </references>
      </pivotArea>
    </chartFormat>
    <chartFormat chart="2" format="66" series="1">
      <pivotArea type="data" outline="0" fieldPosition="0">
        <references count="2">
          <reference field="4294967294" count="1" selected="0">
            <x v="1"/>
          </reference>
          <reference field="3" count="1" selected="0">
            <x v="0"/>
          </reference>
        </references>
      </pivotArea>
    </chartFormat>
    <chartFormat chart="0" format="63" series="1">
      <pivotArea type="data" outline="0" fieldPosition="0">
        <references count="2">
          <reference field="4294967294" count="1" selected="0">
            <x v="0"/>
          </reference>
          <reference field="3" count="1" selected="0">
            <x v="0"/>
          </reference>
        </references>
      </pivotArea>
    </chartFormat>
    <chartFormat chart="0" format="64" series="1">
      <pivotArea type="data" outline="0" fieldPosition="0">
        <references count="2">
          <reference field="4294967294" count="1" selected="0">
            <x v="1"/>
          </reference>
          <reference field="3"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7DA30F5-C788-43A2-95AF-8C476DC5E17B}" name="TablaDinámica6"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00:B117" firstHeaderRow="1" firstDataRow="1" firstDataCol="1"/>
  <pivotFields count="32">
    <pivotField showAll="0"/>
    <pivotField showAll="0"/>
    <pivotField showAll="0"/>
    <pivotField axis="axisRow" showAll="0">
      <items count="4">
        <item x="1"/>
        <item h="1" x="2"/>
        <item h="1" x="0"/>
        <item t="default"/>
      </items>
    </pivotField>
    <pivotField showAll="0"/>
    <pivotField showAll="0"/>
    <pivotField showAll="0"/>
    <pivotField showAll="0"/>
    <pivotField showAll="0"/>
    <pivotField axis="axisRow" showAll="0">
      <items count="10">
        <item x="4"/>
        <item x="1"/>
        <item x="7"/>
        <item x="5"/>
        <item x="2"/>
        <item x="6"/>
        <item x="8"/>
        <item x="3"/>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2">
    <field x="9"/>
    <field x="3"/>
  </rowFields>
  <rowItems count="17">
    <i>
      <x/>
    </i>
    <i r="1">
      <x/>
    </i>
    <i>
      <x v="1"/>
    </i>
    <i r="1">
      <x/>
    </i>
    <i>
      <x v="2"/>
    </i>
    <i r="1">
      <x/>
    </i>
    <i>
      <x v="3"/>
    </i>
    <i r="1">
      <x/>
    </i>
    <i>
      <x v="4"/>
    </i>
    <i r="1">
      <x/>
    </i>
    <i>
      <x v="5"/>
    </i>
    <i r="1">
      <x/>
    </i>
    <i>
      <x v="6"/>
    </i>
    <i r="1">
      <x/>
    </i>
    <i>
      <x v="7"/>
    </i>
    <i r="1">
      <x/>
    </i>
    <i t="grand">
      <x/>
    </i>
  </rowItems>
  <colItems count="1">
    <i/>
  </colItems>
  <dataFields count="1">
    <dataField name="Suma de Total tCO2e" fld="29" baseField="0" baseItem="0"/>
  </dataFields>
  <chartFormats count="2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9" count="1" selected="0">
            <x v="1"/>
          </reference>
        </references>
      </pivotArea>
    </chartFormat>
    <chartFormat chart="0" format="2" series="1">
      <pivotArea type="data" outline="0" fieldPosition="0">
        <references count="2">
          <reference field="4294967294" count="1" selected="0">
            <x v="0"/>
          </reference>
          <reference field="9" count="1" selected="0">
            <x v="2"/>
          </reference>
        </references>
      </pivotArea>
    </chartFormat>
    <chartFormat chart="0" format="3" series="1">
      <pivotArea type="data" outline="0" fieldPosition="0">
        <references count="2">
          <reference field="4294967294" count="1" selected="0">
            <x v="0"/>
          </reference>
          <reference field="9" count="1" selected="0">
            <x v="3"/>
          </reference>
        </references>
      </pivotArea>
    </chartFormat>
    <chartFormat chart="0" format="4" series="1">
      <pivotArea type="data" outline="0" fieldPosition="0">
        <references count="2">
          <reference field="4294967294" count="1" selected="0">
            <x v="0"/>
          </reference>
          <reference field="9" count="1" selected="0">
            <x v="4"/>
          </reference>
        </references>
      </pivotArea>
    </chartFormat>
    <chartFormat chart="0" format="5" series="1">
      <pivotArea type="data" outline="0" fieldPosition="0">
        <references count="2">
          <reference field="4294967294" count="1" selected="0">
            <x v="0"/>
          </reference>
          <reference field="9" count="1" selected="0">
            <x v="5"/>
          </reference>
        </references>
      </pivotArea>
    </chartFormat>
    <chartFormat chart="0" format="6" series="1">
      <pivotArea type="data" outline="0" fieldPosition="0">
        <references count="2">
          <reference field="4294967294" count="1" selected="0">
            <x v="0"/>
          </reference>
          <reference field="9" count="1" selected="0">
            <x v="6"/>
          </reference>
        </references>
      </pivotArea>
    </chartFormat>
    <chartFormat chart="0" format="7" series="1">
      <pivotArea type="data" outline="0" fieldPosition="0">
        <references count="2">
          <reference field="4294967294" count="1" selected="0">
            <x v="0"/>
          </reference>
          <reference field="9" count="1" selected="0">
            <x v="7"/>
          </reference>
        </references>
      </pivotArea>
    </chartFormat>
    <chartFormat chart="2" format="17" series="1">
      <pivotArea type="data" outline="0" fieldPosition="0">
        <references count="1">
          <reference field="4294967294" count="1" selected="0">
            <x v="0"/>
          </reference>
        </references>
      </pivotArea>
    </chartFormat>
    <chartFormat chart="2" format="18">
      <pivotArea type="data" outline="0" fieldPosition="0">
        <references count="3">
          <reference field="4294967294" count="1" selected="0">
            <x v="0"/>
          </reference>
          <reference field="3" count="1" selected="0">
            <x v="0"/>
          </reference>
          <reference field="9" count="1" selected="0">
            <x v="0"/>
          </reference>
        </references>
      </pivotArea>
    </chartFormat>
    <chartFormat chart="2" format="19">
      <pivotArea type="data" outline="0" fieldPosition="0">
        <references count="3">
          <reference field="4294967294" count="1" selected="0">
            <x v="0"/>
          </reference>
          <reference field="3" count="1" selected="0">
            <x v="0"/>
          </reference>
          <reference field="9" count="1" selected="0">
            <x v="1"/>
          </reference>
        </references>
      </pivotArea>
    </chartFormat>
    <chartFormat chart="2" format="20">
      <pivotArea type="data" outline="0" fieldPosition="0">
        <references count="3">
          <reference field="4294967294" count="1" selected="0">
            <x v="0"/>
          </reference>
          <reference field="3" count="1" selected="0">
            <x v="0"/>
          </reference>
          <reference field="9" count="1" selected="0">
            <x v="2"/>
          </reference>
        </references>
      </pivotArea>
    </chartFormat>
    <chartFormat chart="2" format="21">
      <pivotArea type="data" outline="0" fieldPosition="0">
        <references count="3">
          <reference field="4294967294" count="1" selected="0">
            <x v="0"/>
          </reference>
          <reference field="3" count="1" selected="0">
            <x v="0"/>
          </reference>
          <reference field="9" count="1" selected="0">
            <x v="3"/>
          </reference>
        </references>
      </pivotArea>
    </chartFormat>
    <chartFormat chart="2" format="22">
      <pivotArea type="data" outline="0" fieldPosition="0">
        <references count="3">
          <reference field="4294967294" count="1" selected="0">
            <x v="0"/>
          </reference>
          <reference field="3" count="1" selected="0">
            <x v="0"/>
          </reference>
          <reference field="9" count="1" selected="0">
            <x v="4"/>
          </reference>
        </references>
      </pivotArea>
    </chartFormat>
    <chartFormat chart="2" format="23">
      <pivotArea type="data" outline="0" fieldPosition="0">
        <references count="3">
          <reference field="4294967294" count="1" selected="0">
            <x v="0"/>
          </reference>
          <reference field="3" count="1" selected="0">
            <x v="0"/>
          </reference>
          <reference field="9" count="1" selected="0">
            <x v="5"/>
          </reference>
        </references>
      </pivotArea>
    </chartFormat>
    <chartFormat chart="2" format="24">
      <pivotArea type="data" outline="0" fieldPosition="0">
        <references count="3">
          <reference field="4294967294" count="1" selected="0">
            <x v="0"/>
          </reference>
          <reference field="3" count="1" selected="0">
            <x v="0"/>
          </reference>
          <reference field="9" count="1" selected="0">
            <x v="6"/>
          </reference>
        </references>
      </pivotArea>
    </chartFormat>
    <chartFormat chart="2" format="25">
      <pivotArea type="data" outline="0" fieldPosition="0">
        <references count="3">
          <reference field="4294967294" count="1" selected="0">
            <x v="0"/>
          </reference>
          <reference field="3" count="1" selected="0">
            <x v="0"/>
          </reference>
          <reference field="9" count="1" selected="0">
            <x v="7"/>
          </reference>
        </references>
      </pivotArea>
    </chartFormat>
    <chartFormat chart="0" format="8">
      <pivotArea type="data" outline="0" fieldPosition="0">
        <references count="3">
          <reference field="4294967294" count="1" selected="0">
            <x v="0"/>
          </reference>
          <reference field="3" count="1" selected="0">
            <x v="0"/>
          </reference>
          <reference field="9" count="1" selected="0">
            <x v="0"/>
          </reference>
        </references>
      </pivotArea>
    </chartFormat>
    <chartFormat chart="0" format="9">
      <pivotArea type="data" outline="0" fieldPosition="0">
        <references count="3">
          <reference field="4294967294" count="1" selected="0">
            <x v="0"/>
          </reference>
          <reference field="3" count="1" selected="0">
            <x v="0"/>
          </reference>
          <reference field="9" count="1" selected="0">
            <x v="1"/>
          </reference>
        </references>
      </pivotArea>
    </chartFormat>
    <chartFormat chart="0" format="10">
      <pivotArea type="data" outline="0" fieldPosition="0">
        <references count="3">
          <reference field="4294967294" count="1" selected="0">
            <x v="0"/>
          </reference>
          <reference field="3" count="1" selected="0">
            <x v="0"/>
          </reference>
          <reference field="9" count="1" selected="0">
            <x v="2"/>
          </reference>
        </references>
      </pivotArea>
    </chartFormat>
    <chartFormat chart="0" format="11">
      <pivotArea type="data" outline="0" fieldPosition="0">
        <references count="3">
          <reference field="4294967294" count="1" selected="0">
            <x v="0"/>
          </reference>
          <reference field="3" count="1" selected="0">
            <x v="0"/>
          </reference>
          <reference field="9" count="1" selected="0">
            <x v="3"/>
          </reference>
        </references>
      </pivotArea>
    </chartFormat>
    <chartFormat chart="0" format="12">
      <pivotArea type="data" outline="0" fieldPosition="0">
        <references count="3">
          <reference field="4294967294" count="1" selected="0">
            <x v="0"/>
          </reference>
          <reference field="3" count="1" selected="0">
            <x v="0"/>
          </reference>
          <reference field="9" count="1" selected="0">
            <x v="4"/>
          </reference>
        </references>
      </pivotArea>
    </chartFormat>
    <chartFormat chart="0" format="13">
      <pivotArea type="data" outline="0" fieldPosition="0">
        <references count="3">
          <reference field="4294967294" count="1" selected="0">
            <x v="0"/>
          </reference>
          <reference field="3" count="1" selected="0">
            <x v="0"/>
          </reference>
          <reference field="9" count="1" selected="0">
            <x v="5"/>
          </reference>
        </references>
      </pivotArea>
    </chartFormat>
    <chartFormat chart="0" format="14">
      <pivotArea type="data" outline="0" fieldPosition="0">
        <references count="3">
          <reference field="4294967294" count="1" selected="0">
            <x v="0"/>
          </reference>
          <reference field="3" count="1" selected="0">
            <x v="0"/>
          </reference>
          <reference field="9" count="1" selected="0">
            <x v="6"/>
          </reference>
        </references>
      </pivotArea>
    </chartFormat>
    <chartFormat chart="0" format="15">
      <pivotArea type="data" outline="0" fieldPosition="0">
        <references count="3">
          <reference field="4294967294" count="1" selected="0">
            <x v="0"/>
          </reference>
          <reference field="3" count="1" selected="0">
            <x v="0"/>
          </reference>
          <reference field="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55E1575-6546-496B-893C-593FEF119A12}" name="TablaDinámica4"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62:D76" firstHeaderRow="1" firstDataRow="2" firstDataCol="1"/>
  <pivotFields count="32">
    <pivotField showAll="0"/>
    <pivotField showAll="0"/>
    <pivotField showAll="0"/>
    <pivotField axis="axisCol" showAll="0">
      <items count="4">
        <item x="1"/>
        <item x="2"/>
        <item h="1" x="0"/>
        <item t="default"/>
      </items>
    </pivotField>
    <pivotField axis="axisRow" showAll="0">
      <items count="14">
        <item x="1"/>
        <item x="2"/>
        <item x="3"/>
        <item x="4"/>
        <item x="5"/>
        <item x="6"/>
        <item x="7"/>
        <item x="8"/>
        <item x="9"/>
        <item x="10"/>
        <item x="11"/>
        <item x="1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4"/>
  </rowFields>
  <rowItems count="13">
    <i>
      <x/>
    </i>
    <i>
      <x v="1"/>
    </i>
    <i>
      <x v="2"/>
    </i>
    <i>
      <x v="3"/>
    </i>
    <i>
      <x v="4"/>
    </i>
    <i>
      <x v="5"/>
    </i>
    <i>
      <x v="6"/>
    </i>
    <i>
      <x v="7"/>
    </i>
    <i>
      <x v="8"/>
    </i>
    <i>
      <x v="9"/>
    </i>
    <i>
      <x v="10"/>
    </i>
    <i>
      <x v="11"/>
    </i>
    <i t="grand">
      <x/>
    </i>
  </rowItems>
  <colFields count="1">
    <field x="3"/>
  </colFields>
  <colItems count="3">
    <i>
      <x/>
    </i>
    <i>
      <x v="1"/>
    </i>
    <i t="grand">
      <x/>
    </i>
  </colItems>
  <dataFields count="1">
    <dataField name="Suma de Total tCO2e" fld="29" baseField="0" baseItem="0"/>
  </dataFields>
  <chartFormats count="6">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1"/>
          </reference>
        </references>
      </pivotArea>
    </chartFormat>
    <chartFormat chart="0" format="2" series="1">
      <pivotArea type="data" outline="0" fieldPosition="0">
        <references count="2">
          <reference field="4294967294" count="1" selected="0">
            <x v="0"/>
          </reference>
          <reference field="3" count="1" selected="0">
            <x v="2"/>
          </reference>
        </references>
      </pivotArea>
    </chartFormat>
    <chartFormat chart="2" format="6" series="1">
      <pivotArea type="data" outline="0" fieldPosition="0">
        <references count="2">
          <reference field="4294967294" count="1" selected="0">
            <x v="0"/>
          </reference>
          <reference field="3" count="1" selected="0">
            <x v="0"/>
          </reference>
        </references>
      </pivotArea>
    </chartFormat>
    <chartFormat chart="2" format="7" series="1">
      <pivotArea type="data" outline="0" fieldPosition="0">
        <references count="2">
          <reference field="4294967294" count="1" selected="0">
            <x v="0"/>
          </reference>
          <reference field="3" count="1" selected="0">
            <x v="1"/>
          </reference>
        </references>
      </pivotArea>
    </chartFormat>
    <chartFormat chart="2" format="8" series="1">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E293827-6C69-4BEE-9067-39D50AA5AED4}"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44:D58" firstHeaderRow="1" firstDataRow="2" firstDataCol="1"/>
  <pivotFields count="32">
    <pivotField showAll="0"/>
    <pivotField showAll="0"/>
    <pivotField showAll="0"/>
    <pivotField axis="axisCol" showAll="0">
      <items count="4">
        <item x="1"/>
        <item x="2"/>
        <item h="1" x="0"/>
        <item t="default"/>
      </items>
    </pivotField>
    <pivotField axis="axisRow" showAll="0">
      <items count="14">
        <item x="1"/>
        <item x="2"/>
        <item x="3"/>
        <item x="4"/>
        <item x="5"/>
        <item x="6"/>
        <item x="7"/>
        <item x="8"/>
        <item x="9"/>
        <item x="10"/>
        <item x="11"/>
        <item x="1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4"/>
  </rowFields>
  <rowItems count="13">
    <i>
      <x/>
    </i>
    <i>
      <x v="1"/>
    </i>
    <i>
      <x v="2"/>
    </i>
    <i>
      <x v="3"/>
    </i>
    <i>
      <x v="4"/>
    </i>
    <i>
      <x v="5"/>
    </i>
    <i>
      <x v="6"/>
    </i>
    <i>
      <x v="7"/>
    </i>
    <i>
      <x v="8"/>
    </i>
    <i>
      <x v="9"/>
    </i>
    <i>
      <x v="10"/>
    </i>
    <i>
      <x v="11"/>
    </i>
    <i t="grand">
      <x/>
    </i>
  </rowItems>
  <colFields count="1">
    <field x="3"/>
  </colFields>
  <colItems count="3">
    <i>
      <x/>
    </i>
    <i>
      <x v="1"/>
    </i>
    <i t="grand">
      <x/>
    </i>
  </colItems>
  <dataFields count="1">
    <dataField name="Suma de Total consumo" fld="27" baseField="0" baseItem="0"/>
  </dataField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3" count="1" selected="0">
            <x v="1"/>
          </reference>
        </references>
      </pivotArea>
    </chartFormat>
    <chartFormat chart="0" format="2" series="1">
      <pivotArea type="data" outline="0" fieldPosition="0">
        <references count="2">
          <reference field="4294967294" count="1" selected="0">
            <x v="0"/>
          </reference>
          <reference field="3" count="1" selected="0">
            <x v="2"/>
          </reference>
        </references>
      </pivotArea>
    </chartFormat>
    <chartFormat chart="2" format="5" series="1">
      <pivotArea type="data" outline="0" fieldPosition="0">
        <references count="2">
          <reference field="4294967294" count="1" selected="0">
            <x v="0"/>
          </reference>
          <reference field="3" count="1" selected="0">
            <x v="0"/>
          </reference>
        </references>
      </pivotArea>
    </chartFormat>
    <chartFormat chart="2" format="6" series="1">
      <pivotArea type="data" outline="0" fieldPosition="0">
        <references count="2">
          <reference field="4294967294" count="1" selected="0">
            <x v="0"/>
          </reference>
          <reference field="3" count="1" selected="0">
            <x v="1"/>
          </reference>
        </references>
      </pivotArea>
    </chartFormat>
    <chartFormat chart="2" format="7" series="1">
      <pivotArea type="data" outline="0" fieldPosition="0">
        <references count="1">
          <reference field="4294967294" count="1" selected="0">
            <x v="0"/>
          </reference>
        </references>
      </pivotArea>
    </chartFormat>
    <chartFormat chart="0" format="3" series="1">
      <pivotArea type="data" outline="0" fieldPosition="0">
        <references count="2">
          <reference field="4294967294" count="1" selected="0">
            <x v="0"/>
          </reference>
          <reference field="3"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1EBB69-EF85-44B3-809A-1A9838DB1159}" name="Tabla2" displayName="Tabla2" ref="A9:G21" totalsRowShown="0" headerRowDxfId="11" dataDxfId="9" headerRowBorderDxfId="10" tableBorderDxfId="8" totalsRowBorderDxfId="7">
  <autoFilter ref="A9:G21" xr:uid="{0E1EBB69-EF85-44B3-809A-1A9838DB1159}"/>
  <sortState xmlns:xlrd2="http://schemas.microsoft.com/office/spreadsheetml/2017/richdata2" ref="A10:D15">
    <sortCondition descending="1" ref="A9:A15"/>
  </sortState>
  <tableColumns count="7">
    <tableColumn id="1" xr3:uid="{EB5C6B49-17BC-4141-8B64-702A51A5750D}" name="Energético" dataDxfId="6"/>
    <tableColumn id="2" xr3:uid="{153154C3-BF17-4C27-AC6D-9775887B4367}" name="unidad" dataDxfId="5"/>
    <tableColumn id="3" xr3:uid="{77A51F2D-29DF-480C-B80C-4BF6E27771FE}" name="factor Kwhe" dataDxfId="4"/>
    <tableColumn id="4" xr3:uid="{D4E0CF8C-3C27-47ED-B232-0337F23B8202}" name="(tCO2 eq / kWh)" dataDxfId="3"/>
    <tableColumn id="5" xr3:uid="{C303B1CC-381E-4852-B484-A0DB2C703931}" name="kCalorias eq/kWh eq" dataDxfId="2"/>
    <tableColumn id="6" xr3:uid="{18C77260-01E6-4059-9E6B-9D0C4D31EF0E}" name="Fuente" dataDxfId="1"/>
    <tableColumn id="7" xr3:uid="{B05EEF4A-C583-4AE8-8CB3-C8099E462F2A}" name="Documento"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5.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9EE27-31DD-4FFC-AA05-39E2D743D63F}">
  <dimension ref="B1:T115"/>
  <sheetViews>
    <sheetView tabSelected="1" zoomScale="85" zoomScaleNormal="85" workbookViewId="0">
      <pane ySplit="5" topLeftCell="A6" activePane="bottomLeft" state="frozen"/>
      <selection pane="bottomLeft" activeCell="U15" sqref="U15"/>
    </sheetView>
  </sheetViews>
  <sheetFormatPr baseColWidth="10" defaultRowHeight="14.5" x14ac:dyDescent="0.35"/>
  <cols>
    <col min="1" max="1" width="3.7265625" style="1" customWidth="1"/>
    <col min="2" max="2" width="7" style="1" customWidth="1"/>
    <col min="3" max="3" width="11.26953125" style="1" bestFit="1" customWidth="1"/>
    <col min="4" max="16384" width="10.90625" style="1"/>
  </cols>
  <sheetData>
    <row r="1" spans="2:20" s="26" customFormat="1" x14ac:dyDescent="0.35">
      <c r="T1" s="26" t="s">
        <v>98</v>
      </c>
    </row>
    <row r="2" spans="2:20" s="26" customFormat="1" x14ac:dyDescent="0.35"/>
    <row r="3" spans="2:20" s="26" customFormat="1" x14ac:dyDescent="0.35"/>
    <row r="4" spans="2:20" s="26" customFormat="1" x14ac:dyDescent="0.35"/>
    <row r="5" spans="2:20" s="26" customFormat="1" x14ac:dyDescent="0.35"/>
    <row r="7" spans="2:20" s="27" customFormat="1" ht="18.5" x14ac:dyDescent="0.45">
      <c r="B7" s="68" t="s">
        <v>113</v>
      </c>
      <c r="C7" s="69"/>
      <c r="D7" s="69"/>
      <c r="E7" s="69"/>
      <c r="F7" s="69"/>
      <c r="G7" s="69"/>
      <c r="H7" s="69"/>
      <c r="I7" s="69"/>
      <c r="J7" s="69"/>
      <c r="K7" s="69"/>
      <c r="L7" s="69"/>
      <c r="M7" s="69"/>
      <c r="N7" s="69"/>
      <c r="O7" s="69"/>
      <c r="P7" s="69"/>
      <c r="Q7" s="69"/>
      <c r="R7" s="69"/>
      <c r="S7" s="70"/>
    </row>
    <row r="8" spans="2:20" ht="15" thickBot="1" x14ac:dyDescent="0.4"/>
    <row r="9" spans="2:20" ht="15" thickTop="1" x14ac:dyDescent="0.35">
      <c r="B9" s="30"/>
      <c r="C9" s="31"/>
      <c r="D9" s="31"/>
      <c r="E9" s="31"/>
      <c r="F9" s="31"/>
      <c r="G9" s="31"/>
      <c r="H9" s="31"/>
      <c r="I9" s="31"/>
      <c r="J9" s="31"/>
      <c r="K9" s="31"/>
      <c r="L9" s="31"/>
      <c r="M9" s="31"/>
      <c r="N9" s="31"/>
      <c r="O9" s="31"/>
      <c r="P9" s="31"/>
      <c r="Q9" s="31"/>
      <c r="R9" s="31"/>
      <c r="S9" s="32"/>
    </row>
    <row r="10" spans="2:20" ht="15.5" x14ac:dyDescent="0.35">
      <c r="B10" s="33"/>
      <c r="C10" s="46"/>
      <c r="D10" s="45"/>
      <c r="E10" s="45"/>
      <c r="F10" s="45"/>
      <c r="G10" s="45"/>
      <c r="H10" s="28"/>
      <c r="I10" s="28"/>
      <c r="J10" s="45"/>
      <c r="K10" s="45"/>
      <c r="L10" s="45"/>
      <c r="M10" s="45"/>
      <c r="N10" s="28"/>
      <c r="O10" s="45"/>
      <c r="P10" s="45"/>
      <c r="Q10" s="45"/>
      <c r="R10" s="45"/>
      <c r="S10" s="34"/>
    </row>
    <row r="11" spans="2:20" x14ac:dyDescent="0.35">
      <c r="B11" s="33"/>
      <c r="C11" s="28"/>
      <c r="D11" s="28"/>
      <c r="E11" s="28"/>
      <c r="F11" s="28"/>
      <c r="G11" s="28"/>
      <c r="H11" s="28"/>
      <c r="I11" s="28"/>
      <c r="J11" s="28"/>
      <c r="K11" s="28"/>
      <c r="L11" s="28"/>
      <c r="M11" s="28"/>
      <c r="N11" s="28"/>
      <c r="O11" s="28"/>
      <c r="P11" s="28"/>
      <c r="Q11" s="28"/>
      <c r="R11" s="28"/>
      <c r="S11" s="34"/>
    </row>
    <row r="12" spans="2:20" x14ac:dyDescent="0.35">
      <c r="B12" s="33"/>
      <c r="C12" s="29"/>
      <c r="D12" s="28"/>
      <c r="E12" s="28"/>
      <c r="F12" s="28"/>
      <c r="G12" s="28"/>
      <c r="H12" s="28"/>
      <c r="I12" s="28"/>
      <c r="J12" s="28"/>
      <c r="K12" s="28"/>
      <c r="L12" s="28"/>
      <c r="M12" s="28"/>
      <c r="N12" s="28"/>
      <c r="O12" s="28"/>
      <c r="P12" s="28"/>
      <c r="Q12" s="28"/>
      <c r="R12" s="28"/>
      <c r="S12" s="34"/>
    </row>
    <row r="13" spans="2:20" x14ac:dyDescent="0.35">
      <c r="B13" s="33"/>
      <c r="C13" s="28"/>
      <c r="D13" s="28"/>
      <c r="E13" s="28"/>
      <c r="F13" s="28"/>
      <c r="G13" s="28"/>
      <c r="H13" s="28"/>
      <c r="I13" s="28"/>
      <c r="J13" s="28"/>
      <c r="K13" s="28"/>
      <c r="L13" s="28"/>
      <c r="M13" s="28"/>
      <c r="N13" s="28"/>
      <c r="O13" s="28"/>
      <c r="P13" s="28"/>
      <c r="Q13" s="28"/>
      <c r="R13" s="28"/>
      <c r="S13" s="34"/>
    </row>
    <row r="14" spans="2:20" x14ac:dyDescent="0.35">
      <c r="B14" s="33"/>
      <c r="C14" s="28"/>
      <c r="D14" s="28"/>
      <c r="E14" s="28"/>
      <c r="F14" s="28"/>
      <c r="G14" s="28"/>
      <c r="H14" s="28"/>
      <c r="I14" s="28"/>
      <c r="J14" s="28"/>
      <c r="K14" s="28"/>
      <c r="L14" s="28"/>
      <c r="M14" s="28"/>
      <c r="N14" s="28"/>
      <c r="O14" s="28"/>
      <c r="P14" s="28"/>
      <c r="Q14" s="28"/>
      <c r="R14" s="28"/>
      <c r="S14" s="34"/>
    </row>
    <row r="15" spans="2:20" x14ac:dyDescent="0.35">
      <c r="B15" s="33"/>
      <c r="C15" s="28"/>
      <c r="D15" s="28"/>
      <c r="E15" s="28"/>
      <c r="F15" s="28"/>
      <c r="G15" s="28"/>
      <c r="H15" s="28"/>
      <c r="I15" s="28"/>
      <c r="J15" s="28"/>
      <c r="K15" s="28"/>
      <c r="L15" s="28"/>
      <c r="M15" s="28"/>
      <c r="N15" s="28"/>
      <c r="O15" s="28"/>
      <c r="P15" s="28"/>
      <c r="Q15" s="28"/>
      <c r="R15" s="28"/>
      <c r="S15" s="34"/>
    </row>
    <row r="16" spans="2:20" x14ac:dyDescent="0.35">
      <c r="B16" s="33"/>
      <c r="C16" s="28"/>
      <c r="D16" s="28"/>
      <c r="E16" s="28"/>
      <c r="F16" s="28"/>
      <c r="G16" s="28"/>
      <c r="H16" s="28"/>
      <c r="I16" s="28"/>
      <c r="J16" s="28"/>
      <c r="K16" s="28"/>
      <c r="L16" s="28"/>
      <c r="M16" s="28"/>
      <c r="N16" s="28"/>
      <c r="O16" s="28"/>
      <c r="P16" s="28"/>
      <c r="Q16" s="28"/>
      <c r="R16" s="28"/>
      <c r="S16" s="34"/>
    </row>
    <row r="17" spans="2:19" x14ac:dyDescent="0.35">
      <c r="B17" s="33"/>
      <c r="C17" s="28"/>
      <c r="D17" s="28"/>
      <c r="E17" s="28"/>
      <c r="F17" s="28"/>
      <c r="G17" s="28"/>
      <c r="H17" s="28"/>
      <c r="I17" s="28"/>
      <c r="J17" s="28"/>
      <c r="K17" s="28"/>
      <c r="L17" s="28"/>
      <c r="M17" s="28" t="s">
        <v>58</v>
      </c>
      <c r="N17" s="28"/>
      <c r="O17" s="28"/>
      <c r="P17" s="28"/>
      <c r="Q17" s="28"/>
      <c r="R17" s="28"/>
      <c r="S17" s="34"/>
    </row>
    <row r="18" spans="2:19" x14ac:dyDescent="0.35">
      <c r="B18" s="33"/>
      <c r="C18" s="28"/>
      <c r="D18" s="28"/>
      <c r="E18" s="28"/>
      <c r="F18" s="28"/>
      <c r="G18" s="28"/>
      <c r="H18" s="28"/>
      <c r="I18" s="28"/>
      <c r="J18" s="28"/>
      <c r="K18" s="28"/>
      <c r="L18" s="28"/>
      <c r="M18" s="28"/>
      <c r="N18" s="28"/>
      <c r="O18" s="28"/>
      <c r="P18" s="28"/>
      <c r="Q18" s="28"/>
      <c r="R18" s="28"/>
      <c r="S18" s="34"/>
    </row>
    <row r="19" spans="2:19" x14ac:dyDescent="0.35">
      <c r="B19" s="33"/>
      <c r="C19" s="28"/>
      <c r="D19" s="28"/>
      <c r="E19" s="28"/>
      <c r="F19" s="28"/>
      <c r="G19" s="28"/>
      <c r="H19" s="28"/>
      <c r="I19" s="28"/>
      <c r="J19" s="28"/>
      <c r="K19" s="28"/>
      <c r="L19" s="28"/>
      <c r="M19" s="28"/>
      <c r="N19" s="28"/>
      <c r="O19" s="28"/>
      <c r="P19" s="28"/>
      <c r="Q19" s="28"/>
      <c r="R19" s="28"/>
      <c r="S19" s="34"/>
    </row>
    <row r="20" spans="2:19" x14ac:dyDescent="0.35">
      <c r="B20" s="33"/>
      <c r="C20" s="28"/>
      <c r="D20" s="28"/>
      <c r="E20" s="28"/>
      <c r="F20" s="28"/>
      <c r="G20" s="28"/>
      <c r="H20" s="28"/>
      <c r="I20" s="28"/>
      <c r="J20" s="28"/>
      <c r="K20" s="28"/>
      <c r="L20" s="28"/>
      <c r="M20" s="28"/>
      <c r="N20" s="28"/>
      <c r="O20" s="28"/>
      <c r="P20" s="28"/>
      <c r="Q20" s="28"/>
      <c r="R20" s="28"/>
      <c r="S20" s="34"/>
    </row>
    <row r="21" spans="2:19" x14ac:dyDescent="0.35">
      <c r="B21" s="33"/>
      <c r="C21" s="28"/>
      <c r="D21" s="28"/>
      <c r="E21" s="28"/>
      <c r="F21" s="28"/>
      <c r="G21" s="28"/>
      <c r="H21" s="28"/>
      <c r="I21" s="28"/>
      <c r="J21" s="28"/>
      <c r="K21" s="28"/>
      <c r="L21" s="28"/>
      <c r="M21" s="28"/>
      <c r="N21" s="28"/>
      <c r="O21" s="28"/>
      <c r="P21" s="28"/>
      <c r="Q21" s="28"/>
      <c r="R21" s="28"/>
      <c r="S21" s="34"/>
    </row>
    <row r="22" spans="2:19" x14ac:dyDescent="0.35">
      <c r="B22" s="33"/>
      <c r="C22" s="28"/>
      <c r="D22" s="28"/>
      <c r="E22" s="28"/>
      <c r="F22" s="28"/>
      <c r="G22" s="28"/>
      <c r="H22" s="28"/>
      <c r="I22" s="28"/>
      <c r="J22" s="28"/>
      <c r="K22" s="28"/>
      <c r="L22" s="28"/>
      <c r="M22" s="28"/>
      <c r="N22" s="28"/>
      <c r="O22" s="28"/>
      <c r="P22" s="28"/>
      <c r="Q22" s="28"/>
      <c r="R22" s="28"/>
      <c r="S22" s="34"/>
    </row>
    <row r="23" spans="2:19" x14ac:dyDescent="0.35">
      <c r="B23" s="33"/>
      <c r="C23" s="28"/>
      <c r="D23" s="28"/>
      <c r="E23" s="28"/>
      <c r="F23" s="28"/>
      <c r="G23" s="28"/>
      <c r="H23" s="28"/>
      <c r="I23" s="28"/>
      <c r="J23" s="28"/>
      <c r="K23" s="28"/>
      <c r="L23" s="28"/>
      <c r="M23" s="28"/>
      <c r="N23" s="28"/>
      <c r="O23" s="28"/>
      <c r="P23" s="28"/>
      <c r="Q23" s="28"/>
      <c r="R23" s="28"/>
      <c r="S23" s="34"/>
    </row>
    <row r="24" spans="2:19" x14ac:dyDescent="0.35">
      <c r="B24" s="33"/>
      <c r="C24" s="28"/>
      <c r="D24" s="28"/>
      <c r="E24" s="28"/>
      <c r="F24" s="28"/>
      <c r="G24" s="28"/>
      <c r="H24" s="28"/>
      <c r="I24" s="28"/>
      <c r="J24" s="28"/>
      <c r="K24" s="28"/>
      <c r="L24" s="28"/>
      <c r="M24" s="28"/>
      <c r="N24" s="28"/>
      <c r="O24" s="28"/>
      <c r="P24" s="28"/>
      <c r="Q24" s="28"/>
      <c r="R24" s="28"/>
      <c r="S24" s="34"/>
    </row>
    <row r="25" spans="2:19" x14ac:dyDescent="0.35">
      <c r="B25" s="33"/>
      <c r="C25" s="28"/>
      <c r="D25" s="28"/>
      <c r="E25" s="28"/>
      <c r="F25" s="28"/>
      <c r="G25" s="28"/>
      <c r="H25" s="28"/>
      <c r="I25" s="28"/>
      <c r="J25" s="28"/>
      <c r="K25" s="28"/>
      <c r="L25" s="28"/>
      <c r="M25" s="28"/>
      <c r="N25" s="28"/>
      <c r="O25" s="28"/>
      <c r="P25" s="28"/>
      <c r="Q25" s="28"/>
      <c r="R25" s="28"/>
      <c r="S25" s="34"/>
    </row>
    <row r="26" spans="2:19" x14ac:dyDescent="0.35">
      <c r="B26" s="33"/>
      <c r="C26" s="28"/>
      <c r="D26" s="28"/>
      <c r="E26" s="28"/>
      <c r="F26" s="28"/>
      <c r="G26" s="28"/>
      <c r="H26" s="28"/>
      <c r="I26" s="28"/>
      <c r="J26" s="28"/>
      <c r="K26" s="28"/>
      <c r="L26" s="28"/>
      <c r="M26" s="28"/>
      <c r="N26" s="28"/>
      <c r="O26" s="28"/>
      <c r="P26" s="28"/>
      <c r="Q26" s="28"/>
      <c r="R26" s="28"/>
      <c r="S26" s="34"/>
    </row>
    <row r="27" spans="2:19" x14ac:dyDescent="0.35">
      <c r="B27" s="33"/>
      <c r="C27" s="28"/>
      <c r="D27" s="28"/>
      <c r="E27" s="28"/>
      <c r="F27" s="28"/>
      <c r="G27" s="28"/>
      <c r="H27" s="28"/>
      <c r="I27" s="28"/>
      <c r="J27" s="28"/>
      <c r="K27" s="28"/>
      <c r="L27" s="28"/>
      <c r="M27" s="28"/>
      <c r="N27" s="28"/>
      <c r="O27" s="28"/>
      <c r="P27" s="28"/>
      <c r="Q27" s="28"/>
      <c r="R27" s="28"/>
      <c r="S27" s="34"/>
    </row>
    <row r="28" spans="2:19" x14ac:dyDescent="0.35">
      <c r="B28" s="33"/>
      <c r="C28" s="28"/>
      <c r="D28" s="28"/>
      <c r="E28" s="28"/>
      <c r="F28" s="28"/>
      <c r="G28" s="28"/>
      <c r="H28" s="28"/>
      <c r="I28" s="28"/>
      <c r="J28" s="28"/>
      <c r="K28" s="28"/>
      <c r="L28" s="28"/>
      <c r="M28" s="28"/>
      <c r="N28" s="28"/>
      <c r="O28" s="28"/>
      <c r="P28" s="28"/>
      <c r="Q28" s="28"/>
      <c r="R28" s="28"/>
      <c r="S28" s="34"/>
    </row>
    <row r="29" spans="2:19" x14ac:dyDescent="0.35">
      <c r="B29" s="33"/>
      <c r="C29" s="28"/>
      <c r="D29" s="28"/>
      <c r="E29" s="28"/>
      <c r="F29" s="28"/>
      <c r="G29" s="28"/>
      <c r="H29" s="28"/>
      <c r="I29" s="28"/>
      <c r="J29" s="28"/>
      <c r="K29" s="28"/>
      <c r="L29" s="28"/>
      <c r="M29" s="28"/>
      <c r="N29" s="28"/>
      <c r="O29" s="28"/>
      <c r="P29" s="28"/>
      <c r="Q29" s="28"/>
      <c r="R29" s="28"/>
      <c r="S29" s="34"/>
    </row>
    <row r="30" spans="2:19" x14ac:dyDescent="0.35">
      <c r="B30" s="33"/>
      <c r="C30" s="28"/>
      <c r="D30" s="28"/>
      <c r="E30" s="28"/>
      <c r="F30" s="28"/>
      <c r="G30" s="28"/>
      <c r="H30" s="28"/>
      <c r="I30" s="28"/>
      <c r="J30" s="28"/>
      <c r="K30" s="28"/>
      <c r="L30" s="28"/>
      <c r="M30" s="28"/>
      <c r="N30" s="28"/>
      <c r="O30" s="28"/>
      <c r="P30" s="28"/>
      <c r="Q30" s="28"/>
      <c r="R30" s="28"/>
      <c r="S30" s="34"/>
    </row>
    <row r="31" spans="2:19" x14ac:dyDescent="0.35">
      <c r="B31" s="33"/>
      <c r="C31" s="28"/>
      <c r="D31" s="28"/>
      <c r="E31" s="28"/>
      <c r="F31" s="28"/>
      <c r="G31" s="28"/>
      <c r="H31" s="28"/>
      <c r="I31" s="28"/>
      <c r="J31" s="28"/>
      <c r="K31" s="28"/>
      <c r="L31" s="28"/>
      <c r="M31" s="28"/>
      <c r="N31" s="28"/>
      <c r="O31" s="28"/>
      <c r="P31" s="28"/>
      <c r="Q31" s="28"/>
      <c r="R31" s="28"/>
      <c r="S31" s="34"/>
    </row>
    <row r="32" spans="2:19" x14ac:dyDescent="0.35">
      <c r="B32" s="33"/>
      <c r="C32" s="28"/>
      <c r="D32" s="28"/>
      <c r="E32" s="28"/>
      <c r="F32" s="28"/>
      <c r="G32" s="28"/>
      <c r="H32" s="28"/>
      <c r="I32" s="28"/>
      <c r="J32" s="28"/>
      <c r="K32" s="28"/>
      <c r="L32" s="28"/>
      <c r="M32" s="28"/>
      <c r="N32" s="28"/>
      <c r="O32" s="28"/>
      <c r="P32" s="28"/>
      <c r="Q32" s="28"/>
      <c r="R32" s="28"/>
      <c r="S32" s="34"/>
    </row>
    <row r="33" spans="2:19" x14ac:dyDescent="0.35">
      <c r="B33" s="33"/>
      <c r="C33" s="28"/>
      <c r="D33" s="28"/>
      <c r="E33" s="28"/>
      <c r="F33" s="28"/>
      <c r="G33" s="28"/>
      <c r="H33" s="28"/>
      <c r="I33" s="28"/>
      <c r="J33" s="28"/>
      <c r="K33" s="28"/>
      <c r="L33" s="28"/>
      <c r="M33" s="28"/>
      <c r="N33" s="28"/>
      <c r="O33" s="28"/>
      <c r="P33" s="28"/>
      <c r="Q33" s="28"/>
      <c r="R33" s="28"/>
      <c r="S33" s="34"/>
    </row>
    <row r="34" spans="2:19" x14ac:dyDescent="0.35">
      <c r="B34" s="33"/>
      <c r="C34" s="28"/>
      <c r="D34" s="28"/>
      <c r="E34" s="28"/>
      <c r="F34" s="28"/>
      <c r="G34" s="28"/>
      <c r="H34" s="28"/>
      <c r="I34" s="28"/>
      <c r="J34" s="28"/>
      <c r="K34" s="28"/>
      <c r="L34" s="28"/>
      <c r="M34" s="28"/>
      <c r="N34" s="28"/>
      <c r="O34" s="28"/>
      <c r="P34" s="28"/>
      <c r="Q34" s="28"/>
      <c r="R34" s="28"/>
      <c r="S34" s="34"/>
    </row>
    <row r="35" spans="2:19" x14ac:dyDescent="0.35">
      <c r="B35" s="33"/>
      <c r="C35" s="28"/>
      <c r="D35" s="28"/>
      <c r="E35" s="28"/>
      <c r="F35" s="28"/>
      <c r="G35" s="28"/>
      <c r="H35" s="28"/>
      <c r="I35" s="28"/>
      <c r="J35" s="28"/>
      <c r="K35" s="28"/>
      <c r="L35" s="28"/>
      <c r="M35" s="28"/>
      <c r="N35" s="28"/>
      <c r="O35" s="28"/>
      <c r="P35" s="28"/>
      <c r="Q35" s="28"/>
      <c r="R35" s="28"/>
      <c r="S35" s="34"/>
    </row>
    <row r="36" spans="2:19" x14ac:dyDescent="0.35">
      <c r="B36" s="33"/>
      <c r="C36" s="28"/>
      <c r="D36" s="28"/>
      <c r="E36" s="28"/>
      <c r="F36" s="28"/>
      <c r="G36" s="28"/>
      <c r="H36" s="28"/>
      <c r="I36" s="28"/>
      <c r="J36" s="28"/>
      <c r="K36" s="28"/>
      <c r="L36" s="28"/>
      <c r="M36" s="28"/>
      <c r="N36" s="28"/>
      <c r="O36" s="28"/>
      <c r="P36" s="28"/>
      <c r="Q36" s="28"/>
      <c r="R36" s="28"/>
      <c r="S36" s="34"/>
    </row>
    <row r="37" spans="2:19" x14ac:dyDescent="0.35">
      <c r="B37" s="33"/>
      <c r="C37" s="28"/>
      <c r="D37" s="28"/>
      <c r="E37" s="28"/>
      <c r="F37" s="28"/>
      <c r="G37" s="28"/>
      <c r="H37" s="28"/>
      <c r="I37" s="28"/>
      <c r="J37" s="28"/>
      <c r="K37" s="28"/>
      <c r="L37" s="28"/>
      <c r="M37" s="28"/>
      <c r="N37" s="28"/>
      <c r="O37" s="28"/>
      <c r="P37" s="28"/>
      <c r="Q37" s="28"/>
      <c r="R37" s="28"/>
      <c r="S37" s="34"/>
    </row>
    <row r="38" spans="2:19" x14ac:dyDescent="0.35">
      <c r="B38" s="33"/>
      <c r="C38" s="28"/>
      <c r="D38" s="28"/>
      <c r="E38" s="28"/>
      <c r="F38" s="28"/>
      <c r="G38" s="28"/>
      <c r="H38" s="28"/>
      <c r="I38" s="28"/>
      <c r="J38" s="28"/>
      <c r="K38" s="28"/>
      <c r="L38" s="28"/>
      <c r="M38" s="28"/>
      <c r="N38" s="28"/>
      <c r="O38" s="28"/>
      <c r="P38" s="28"/>
      <c r="Q38" s="28"/>
      <c r="R38" s="28"/>
      <c r="S38" s="34"/>
    </row>
    <row r="39" spans="2:19" x14ac:dyDescent="0.35">
      <c r="B39" s="33"/>
      <c r="C39" s="28"/>
      <c r="D39" s="28"/>
      <c r="E39" s="28"/>
      <c r="F39" s="28"/>
      <c r="G39" s="28"/>
      <c r="H39" s="28"/>
      <c r="I39" s="28"/>
      <c r="J39" s="28"/>
      <c r="K39" s="28"/>
      <c r="L39" s="28"/>
      <c r="M39" s="28"/>
      <c r="N39" s="28"/>
      <c r="O39" s="28"/>
      <c r="P39" s="28"/>
      <c r="Q39" s="28"/>
      <c r="R39" s="28"/>
      <c r="S39" s="34"/>
    </row>
    <row r="40" spans="2:19" x14ac:dyDescent="0.35">
      <c r="B40" s="33"/>
      <c r="C40" s="28"/>
      <c r="D40" s="28"/>
      <c r="E40" s="28"/>
      <c r="F40" s="28"/>
      <c r="G40" s="28"/>
      <c r="H40" s="28"/>
      <c r="I40" s="28"/>
      <c r="J40" s="28"/>
      <c r="K40" s="28"/>
      <c r="L40" s="28"/>
      <c r="M40" s="28"/>
      <c r="N40" s="28"/>
      <c r="O40" s="28"/>
      <c r="P40" s="28"/>
      <c r="Q40" s="28"/>
      <c r="R40" s="28"/>
      <c r="S40" s="34"/>
    </row>
    <row r="41" spans="2:19" x14ac:dyDescent="0.35">
      <c r="B41" s="33"/>
      <c r="C41" s="28"/>
      <c r="D41" s="28"/>
      <c r="E41" s="28"/>
      <c r="F41" s="28"/>
      <c r="G41" s="28"/>
      <c r="H41" s="28"/>
      <c r="I41" s="28"/>
      <c r="J41" s="28"/>
      <c r="K41" s="28"/>
      <c r="L41" s="28"/>
      <c r="M41" s="28"/>
      <c r="N41" s="28"/>
      <c r="O41" s="28"/>
      <c r="P41" s="28"/>
      <c r="Q41" s="28"/>
      <c r="R41" s="28"/>
      <c r="S41" s="34"/>
    </row>
    <row r="42" spans="2:19" x14ac:dyDescent="0.35">
      <c r="B42" s="33"/>
      <c r="C42" s="28"/>
      <c r="D42" s="28"/>
      <c r="E42" s="28"/>
      <c r="F42" s="28"/>
      <c r="G42" s="28"/>
      <c r="H42" s="28"/>
      <c r="I42" s="28"/>
      <c r="J42" s="28"/>
      <c r="K42" s="28"/>
      <c r="L42" s="28"/>
      <c r="M42" s="28"/>
      <c r="N42" s="28"/>
      <c r="O42" s="28"/>
      <c r="P42" s="28"/>
      <c r="Q42" s="28"/>
      <c r="R42" s="28"/>
      <c r="S42" s="34"/>
    </row>
    <row r="43" spans="2:19" x14ac:dyDescent="0.35">
      <c r="B43" s="33"/>
      <c r="C43" s="28"/>
      <c r="D43" s="28"/>
      <c r="E43" s="28"/>
      <c r="F43" s="28"/>
      <c r="G43" s="28"/>
      <c r="H43" s="28"/>
      <c r="I43" s="28"/>
      <c r="J43" s="28"/>
      <c r="K43" s="28"/>
      <c r="L43" s="28"/>
      <c r="M43" s="28"/>
      <c r="N43" s="28"/>
      <c r="O43" s="28"/>
      <c r="P43" s="28"/>
      <c r="Q43" s="28"/>
      <c r="R43" s="28"/>
      <c r="S43" s="34"/>
    </row>
    <row r="44" spans="2:19" x14ac:dyDescent="0.35">
      <c r="B44" s="33"/>
      <c r="C44" s="28"/>
      <c r="D44" s="28"/>
      <c r="E44" s="28"/>
      <c r="F44" s="28"/>
      <c r="G44" s="28"/>
      <c r="H44" s="28"/>
      <c r="I44" s="28"/>
      <c r="J44" s="28"/>
      <c r="K44" s="28"/>
      <c r="L44" s="28"/>
      <c r="M44" s="28"/>
      <c r="N44" s="28"/>
      <c r="O44" s="28"/>
      <c r="P44" s="28"/>
      <c r="Q44" s="28"/>
      <c r="R44" s="28"/>
      <c r="S44" s="34"/>
    </row>
    <row r="45" spans="2:19" x14ac:dyDescent="0.35">
      <c r="B45" s="33"/>
      <c r="C45" s="28"/>
      <c r="D45" s="28"/>
      <c r="E45" s="28"/>
      <c r="F45" s="28"/>
      <c r="G45" s="28"/>
      <c r="H45" s="28"/>
      <c r="I45" s="28"/>
      <c r="J45" s="28"/>
      <c r="K45" s="28"/>
      <c r="L45" s="28"/>
      <c r="M45" s="28"/>
      <c r="N45" s="28"/>
      <c r="O45" s="28"/>
      <c r="P45" s="28"/>
      <c r="Q45" s="28"/>
      <c r="R45" s="28"/>
      <c r="S45" s="34"/>
    </row>
    <row r="46" spans="2:19" x14ac:dyDescent="0.35">
      <c r="B46" s="33"/>
      <c r="C46" s="28"/>
      <c r="D46" s="28"/>
      <c r="E46" s="28"/>
      <c r="F46" s="28"/>
      <c r="G46" s="28"/>
      <c r="H46" s="28"/>
      <c r="I46" s="28"/>
      <c r="J46" s="28"/>
      <c r="K46" s="28"/>
      <c r="L46" s="28"/>
      <c r="M46" s="28"/>
      <c r="N46" s="28"/>
      <c r="O46" s="28"/>
      <c r="P46" s="28"/>
      <c r="Q46" s="28"/>
      <c r="R46" s="28"/>
      <c r="S46" s="34"/>
    </row>
    <row r="47" spans="2:19" x14ac:dyDescent="0.35">
      <c r="B47" s="33"/>
      <c r="C47" s="28"/>
      <c r="D47" s="28"/>
      <c r="E47" s="28"/>
      <c r="F47" s="28"/>
      <c r="G47" s="28"/>
      <c r="H47" s="28"/>
      <c r="I47" s="28"/>
      <c r="J47" s="28"/>
      <c r="K47" s="28"/>
      <c r="L47" s="28"/>
      <c r="M47" s="28"/>
      <c r="N47" s="28"/>
      <c r="O47" s="28"/>
      <c r="P47" s="28"/>
      <c r="Q47" s="28"/>
      <c r="R47" s="28"/>
      <c r="S47" s="34"/>
    </row>
    <row r="48" spans="2:19" x14ac:dyDescent="0.35">
      <c r="B48" s="33"/>
      <c r="C48" s="28"/>
      <c r="D48" s="28"/>
      <c r="E48" s="28"/>
      <c r="F48" s="28"/>
      <c r="G48" s="28"/>
      <c r="H48" s="28"/>
      <c r="I48" s="28"/>
      <c r="J48" s="28"/>
      <c r="K48" s="28"/>
      <c r="L48" s="28"/>
      <c r="M48" s="28"/>
      <c r="N48" s="28"/>
      <c r="O48" s="28"/>
      <c r="P48" s="28"/>
      <c r="Q48" s="28"/>
      <c r="R48" s="28"/>
      <c r="S48" s="34"/>
    </row>
    <row r="49" spans="2:19" x14ac:dyDescent="0.35">
      <c r="B49" s="33"/>
      <c r="C49" s="28"/>
      <c r="D49" s="28"/>
      <c r="E49" s="28"/>
      <c r="F49" s="28"/>
      <c r="G49" s="28"/>
      <c r="H49" s="28"/>
      <c r="I49" s="28"/>
      <c r="J49" s="28"/>
      <c r="K49" s="28"/>
      <c r="L49" s="28"/>
      <c r="M49" s="28"/>
      <c r="N49" s="28"/>
      <c r="O49" s="28"/>
      <c r="P49" s="28"/>
      <c r="Q49" s="28"/>
      <c r="R49" s="28"/>
      <c r="S49" s="34"/>
    </row>
    <row r="50" spans="2:19" x14ac:dyDescent="0.35">
      <c r="B50" s="33"/>
      <c r="C50" s="28"/>
      <c r="D50" s="28"/>
      <c r="E50" s="28"/>
      <c r="F50" s="28"/>
      <c r="G50" s="28"/>
      <c r="H50" s="28"/>
      <c r="I50" s="28"/>
      <c r="J50" s="28"/>
      <c r="K50" s="28"/>
      <c r="L50" s="28"/>
      <c r="M50" s="28"/>
      <c r="N50" s="28"/>
      <c r="O50" s="28"/>
      <c r="P50" s="28"/>
      <c r="Q50" s="28"/>
      <c r="R50" s="28"/>
      <c r="S50" s="34"/>
    </row>
    <row r="51" spans="2:19" x14ac:dyDescent="0.35">
      <c r="B51" s="33"/>
      <c r="C51" s="28"/>
      <c r="D51" s="28"/>
      <c r="E51" s="28"/>
      <c r="F51" s="28"/>
      <c r="G51" s="28"/>
      <c r="H51" s="28"/>
      <c r="I51" s="28"/>
      <c r="J51" s="28"/>
      <c r="K51" s="28"/>
      <c r="L51" s="28"/>
      <c r="M51" s="28"/>
      <c r="N51" s="28"/>
      <c r="O51" s="28"/>
      <c r="P51" s="28"/>
      <c r="Q51" s="28"/>
      <c r="R51" s="28"/>
      <c r="S51" s="34"/>
    </row>
    <row r="52" spans="2:19" x14ac:dyDescent="0.35">
      <c r="B52" s="33"/>
      <c r="C52" s="28"/>
      <c r="D52" s="28"/>
      <c r="E52" s="28"/>
      <c r="F52" s="28"/>
      <c r="G52" s="28"/>
      <c r="H52" s="28"/>
      <c r="I52" s="28"/>
      <c r="J52" s="28"/>
      <c r="K52" s="28"/>
      <c r="L52" s="28"/>
      <c r="M52" s="28"/>
      <c r="N52" s="28"/>
      <c r="O52" s="28"/>
      <c r="P52" s="28"/>
      <c r="Q52" s="28"/>
      <c r="R52" s="28"/>
      <c r="S52" s="34"/>
    </row>
    <row r="53" spans="2:19" x14ac:dyDescent="0.35">
      <c r="B53" s="33"/>
      <c r="C53" s="28"/>
      <c r="D53" s="28"/>
      <c r="E53" s="28"/>
      <c r="F53" s="28"/>
      <c r="G53" s="28"/>
      <c r="H53" s="28"/>
      <c r="I53" s="28"/>
      <c r="J53" s="28"/>
      <c r="K53" s="28"/>
      <c r="L53" s="28"/>
      <c r="M53" s="28"/>
      <c r="N53" s="28"/>
      <c r="O53" s="28"/>
      <c r="P53" s="28"/>
      <c r="Q53" s="28"/>
      <c r="R53" s="28"/>
      <c r="S53" s="34"/>
    </row>
    <row r="54" spans="2:19" x14ac:dyDescent="0.35">
      <c r="B54" s="33"/>
      <c r="C54" s="28"/>
      <c r="D54" s="28"/>
      <c r="E54" s="28"/>
      <c r="F54" s="28"/>
      <c r="G54" s="28"/>
      <c r="H54" s="28"/>
      <c r="I54" s="28"/>
      <c r="J54" s="28"/>
      <c r="K54" s="28"/>
      <c r="L54" s="28"/>
      <c r="M54" s="28"/>
      <c r="N54" s="28"/>
      <c r="O54" s="28"/>
      <c r="P54" s="28"/>
      <c r="Q54" s="28"/>
      <c r="R54" s="28"/>
      <c r="S54" s="34"/>
    </row>
    <row r="55" spans="2:19" x14ac:dyDescent="0.35">
      <c r="B55" s="33"/>
      <c r="C55" s="28"/>
      <c r="D55" s="28"/>
      <c r="E55" s="28"/>
      <c r="F55" s="28"/>
      <c r="G55" s="28"/>
      <c r="H55" s="28"/>
      <c r="I55" s="28"/>
      <c r="J55" s="28"/>
      <c r="K55" s="28"/>
      <c r="L55" s="28"/>
      <c r="M55" s="28"/>
      <c r="N55" s="28"/>
      <c r="O55" s="28"/>
      <c r="P55" s="28"/>
      <c r="Q55" s="28"/>
      <c r="R55" s="28"/>
      <c r="S55" s="34"/>
    </row>
    <row r="56" spans="2:19" x14ac:dyDescent="0.35">
      <c r="B56" s="33"/>
      <c r="C56" s="28"/>
      <c r="D56" s="28"/>
      <c r="E56" s="28"/>
      <c r="F56" s="28"/>
      <c r="G56" s="28"/>
      <c r="H56" s="28"/>
      <c r="I56" s="28"/>
      <c r="J56" s="28"/>
      <c r="K56" s="28"/>
      <c r="L56" s="28"/>
      <c r="M56" s="28"/>
      <c r="N56" s="28"/>
      <c r="O56" s="28"/>
      <c r="P56" s="28"/>
      <c r="Q56" s="28"/>
      <c r="R56" s="28"/>
      <c r="S56" s="34"/>
    </row>
    <row r="57" spans="2:19" x14ac:dyDescent="0.35">
      <c r="B57" s="33"/>
      <c r="C57" s="28"/>
      <c r="D57" s="28"/>
      <c r="E57" s="28"/>
      <c r="F57" s="28"/>
      <c r="G57" s="28"/>
      <c r="H57" s="28"/>
      <c r="I57" s="28"/>
      <c r="J57" s="28"/>
      <c r="K57" s="28"/>
      <c r="L57" s="28"/>
      <c r="M57" s="28"/>
      <c r="N57" s="28"/>
      <c r="O57" s="28"/>
      <c r="P57" s="28"/>
      <c r="Q57" s="28"/>
      <c r="R57" s="28"/>
      <c r="S57" s="34"/>
    </row>
    <row r="58" spans="2:19" x14ac:dyDescent="0.35">
      <c r="B58" s="33"/>
      <c r="C58" s="28"/>
      <c r="D58" s="28"/>
      <c r="E58" s="28"/>
      <c r="F58" s="28"/>
      <c r="G58" s="28"/>
      <c r="H58" s="28"/>
      <c r="I58" s="28"/>
      <c r="J58" s="28"/>
      <c r="K58" s="28"/>
      <c r="L58" s="28"/>
      <c r="M58" s="28"/>
      <c r="N58" s="28"/>
      <c r="O58" s="28"/>
      <c r="P58" s="28"/>
      <c r="Q58" s="28"/>
      <c r="R58" s="28"/>
      <c r="S58" s="34"/>
    </row>
    <row r="59" spans="2:19" x14ac:dyDescent="0.35">
      <c r="B59" s="33"/>
      <c r="C59" s="28"/>
      <c r="D59" s="28"/>
      <c r="E59" s="28"/>
      <c r="F59" s="28"/>
      <c r="G59" s="28"/>
      <c r="H59" s="28"/>
      <c r="I59" s="28"/>
      <c r="J59" s="28"/>
      <c r="K59" s="28"/>
      <c r="L59" s="28"/>
      <c r="M59" s="28"/>
      <c r="N59" s="28"/>
      <c r="O59" s="28"/>
      <c r="P59" s="28"/>
      <c r="Q59" s="28"/>
      <c r="R59" s="28"/>
      <c r="S59" s="34"/>
    </row>
    <row r="60" spans="2:19" x14ac:dyDescent="0.35">
      <c r="B60" s="33"/>
      <c r="C60" s="28"/>
      <c r="D60" s="28"/>
      <c r="E60" s="28"/>
      <c r="F60" s="28"/>
      <c r="G60" s="28"/>
      <c r="H60" s="28"/>
      <c r="I60" s="28"/>
      <c r="J60" s="28"/>
      <c r="K60" s="28"/>
      <c r="L60" s="28"/>
      <c r="M60" s="28"/>
      <c r="N60" s="28"/>
      <c r="O60" s="28"/>
      <c r="P60" s="28"/>
      <c r="Q60" s="28"/>
      <c r="R60" s="28"/>
      <c r="S60" s="34"/>
    </row>
    <row r="61" spans="2:19" x14ac:dyDescent="0.35">
      <c r="B61" s="33"/>
      <c r="C61" s="28"/>
      <c r="D61" s="28"/>
      <c r="E61" s="28"/>
      <c r="F61" s="28"/>
      <c r="G61" s="28"/>
      <c r="H61" s="28"/>
      <c r="I61" s="28"/>
      <c r="J61" s="28"/>
      <c r="K61" s="28"/>
      <c r="L61" s="28"/>
      <c r="M61" s="28"/>
      <c r="N61" s="28"/>
      <c r="O61" s="28"/>
      <c r="P61" s="28"/>
      <c r="Q61" s="28"/>
      <c r="R61" s="28"/>
      <c r="S61" s="34"/>
    </row>
    <row r="62" spans="2:19" x14ac:dyDescent="0.35">
      <c r="B62" s="33"/>
      <c r="C62" s="28"/>
      <c r="D62" s="28"/>
      <c r="E62" s="28"/>
      <c r="F62" s="28"/>
      <c r="G62" s="28"/>
      <c r="H62" s="28"/>
      <c r="I62" s="28"/>
      <c r="J62" s="28"/>
      <c r="K62" s="28"/>
      <c r="L62" s="28"/>
      <c r="M62" s="28"/>
      <c r="N62" s="28"/>
      <c r="O62" s="28"/>
      <c r="P62" s="28"/>
      <c r="Q62" s="28"/>
      <c r="R62" s="28"/>
      <c r="S62" s="34"/>
    </row>
    <row r="63" spans="2:19" x14ac:dyDescent="0.35">
      <c r="B63" s="33"/>
      <c r="C63" s="28"/>
      <c r="D63" s="28"/>
      <c r="E63" s="28"/>
      <c r="F63" s="28"/>
      <c r="G63" s="28"/>
      <c r="H63" s="28"/>
      <c r="I63" s="28"/>
      <c r="J63" s="28"/>
      <c r="K63" s="28"/>
      <c r="L63" s="28"/>
      <c r="M63" s="28"/>
      <c r="N63" s="28"/>
      <c r="O63" s="28"/>
      <c r="P63" s="28"/>
      <c r="Q63" s="28"/>
      <c r="R63" s="28"/>
      <c r="S63" s="34"/>
    </row>
    <row r="64" spans="2:19" x14ac:dyDescent="0.35">
      <c r="B64" s="33"/>
      <c r="C64" s="28"/>
      <c r="D64" s="28"/>
      <c r="E64" s="28"/>
      <c r="F64" s="28"/>
      <c r="G64" s="28"/>
      <c r="H64" s="28"/>
      <c r="I64" s="28"/>
      <c r="J64" s="28"/>
      <c r="K64" s="28"/>
      <c r="L64" s="28"/>
      <c r="M64" s="28"/>
      <c r="N64" s="28"/>
      <c r="O64" s="28"/>
      <c r="P64" s="28"/>
      <c r="Q64" s="28"/>
      <c r="R64" s="28"/>
      <c r="S64" s="34"/>
    </row>
    <row r="65" spans="2:19" x14ac:dyDescent="0.35">
      <c r="B65" s="33"/>
      <c r="C65" s="28"/>
      <c r="D65" s="28"/>
      <c r="E65" s="28"/>
      <c r="F65" s="28"/>
      <c r="G65" s="28"/>
      <c r="H65" s="28"/>
      <c r="I65" s="28"/>
      <c r="J65" s="28"/>
      <c r="K65" s="28"/>
      <c r="L65" s="28"/>
      <c r="M65" s="28"/>
      <c r="N65" s="28"/>
      <c r="O65" s="28"/>
      <c r="P65" s="28"/>
      <c r="Q65" s="28"/>
      <c r="R65" s="28"/>
      <c r="S65" s="34"/>
    </row>
    <row r="66" spans="2:19" x14ac:dyDescent="0.35">
      <c r="B66" s="33"/>
      <c r="C66" s="28"/>
      <c r="D66" s="28"/>
      <c r="E66" s="28"/>
      <c r="F66" s="28"/>
      <c r="G66" s="28"/>
      <c r="H66" s="28"/>
      <c r="I66" s="28"/>
      <c r="J66" s="28"/>
      <c r="K66" s="28"/>
      <c r="L66" s="28"/>
      <c r="M66" s="28"/>
      <c r="N66" s="28"/>
      <c r="O66" s="28"/>
      <c r="P66" s="28"/>
      <c r="Q66" s="28"/>
      <c r="R66" s="28"/>
      <c r="S66" s="34"/>
    </row>
    <row r="67" spans="2:19" x14ac:dyDescent="0.35">
      <c r="B67" s="33"/>
      <c r="C67" s="28"/>
      <c r="D67" s="28"/>
      <c r="E67" s="28"/>
      <c r="F67" s="28"/>
      <c r="G67" s="28"/>
      <c r="H67" s="28"/>
      <c r="I67" s="28"/>
      <c r="J67" s="28"/>
      <c r="K67" s="28"/>
      <c r="L67" s="28"/>
      <c r="M67" s="28"/>
      <c r="N67" s="28"/>
      <c r="O67" s="28"/>
      <c r="P67" s="28"/>
      <c r="Q67" s="28"/>
      <c r="R67" s="28"/>
      <c r="S67" s="34"/>
    </row>
    <row r="68" spans="2:19" x14ac:dyDescent="0.35">
      <c r="B68" s="33"/>
      <c r="C68" s="28"/>
      <c r="D68" s="28"/>
      <c r="E68" s="28"/>
      <c r="F68" s="28"/>
      <c r="G68" s="28"/>
      <c r="H68" s="28"/>
      <c r="I68" s="28"/>
      <c r="J68" s="28"/>
      <c r="K68" s="28"/>
      <c r="L68" s="28"/>
      <c r="M68" s="28"/>
      <c r="N68" s="28"/>
      <c r="O68" s="28"/>
      <c r="P68" s="28"/>
      <c r="Q68" s="28"/>
      <c r="R68" s="28"/>
      <c r="S68" s="34"/>
    </row>
    <row r="69" spans="2:19" x14ac:dyDescent="0.35">
      <c r="B69" s="33"/>
      <c r="C69" s="28"/>
      <c r="D69" s="28"/>
      <c r="E69" s="28"/>
      <c r="F69" s="28"/>
      <c r="G69" s="28"/>
      <c r="H69" s="28"/>
      <c r="I69" s="28"/>
      <c r="J69" s="28"/>
      <c r="K69" s="28"/>
      <c r="L69" s="28"/>
      <c r="M69" s="28"/>
      <c r="N69" s="28"/>
      <c r="O69" s="28"/>
      <c r="P69" s="28"/>
      <c r="Q69" s="28"/>
      <c r="R69" s="28"/>
      <c r="S69" s="34"/>
    </row>
    <row r="70" spans="2:19" x14ac:dyDescent="0.35">
      <c r="B70" s="33"/>
      <c r="C70" s="28"/>
      <c r="D70" s="28"/>
      <c r="E70" s="28"/>
      <c r="F70" s="28"/>
      <c r="G70" s="28"/>
      <c r="H70" s="28"/>
      <c r="I70" s="28"/>
      <c r="J70" s="28"/>
      <c r="K70" s="28"/>
      <c r="L70" s="28"/>
      <c r="M70" s="28"/>
      <c r="N70" s="28"/>
      <c r="O70" s="28"/>
      <c r="P70" s="28"/>
      <c r="Q70" s="28"/>
      <c r="R70" s="28"/>
      <c r="S70" s="34"/>
    </row>
    <row r="71" spans="2:19" x14ac:dyDescent="0.35">
      <c r="B71" s="33"/>
      <c r="C71" s="28"/>
      <c r="D71" s="28"/>
      <c r="E71" s="28"/>
      <c r="F71" s="28"/>
      <c r="G71" s="28"/>
      <c r="H71" s="28"/>
      <c r="I71" s="28"/>
      <c r="J71" s="28"/>
      <c r="K71" s="28"/>
      <c r="L71" s="28"/>
      <c r="M71" s="28"/>
      <c r="N71" s="28"/>
      <c r="O71" s="28"/>
      <c r="P71" s="28"/>
      <c r="Q71" s="28"/>
      <c r="R71" s="28"/>
      <c r="S71" s="34"/>
    </row>
    <row r="72" spans="2:19" x14ac:dyDescent="0.35">
      <c r="B72" s="33"/>
      <c r="C72" s="28"/>
      <c r="D72" s="28"/>
      <c r="E72" s="28"/>
      <c r="F72" s="28"/>
      <c r="G72" s="28"/>
      <c r="H72" s="28"/>
      <c r="I72" s="28"/>
      <c r="J72" s="28"/>
      <c r="K72" s="28"/>
      <c r="L72" s="28"/>
      <c r="M72" s="28"/>
      <c r="N72" s="28"/>
      <c r="O72" s="28"/>
      <c r="P72" s="28"/>
      <c r="Q72" s="28"/>
      <c r="R72" s="28"/>
      <c r="S72" s="34"/>
    </row>
    <row r="73" spans="2:19" x14ac:dyDescent="0.35">
      <c r="B73" s="33"/>
      <c r="C73" s="28"/>
      <c r="D73" s="28"/>
      <c r="E73" s="28"/>
      <c r="F73" s="28"/>
      <c r="G73" s="28"/>
      <c r="H73" s="28"/>
      <c r="I73" s="28"/>
      <c r="J73" s="28"/>
      <c r="K73" s="28"/>
      <c r="L73" s="28"/>
      <c r="M73" s="28"/>
      <c r="N73" s="28"/>
      <c r="O73" s="28"/>
      <c r="P73" s="28"/>
      <c r="Q73" s="28"/>
      <c r="R73" s="28"/>
      <c r="S73" s="34"/>
    </row>
    <row r="74" spans="2:19" x14ac:dyDescent="0.35">
      <c r="B74" s="33"/>
      <c r="C74" s="28"/>
      <c r="D74" s="28"/>
      <c r="E74" s="28"/>
      <c r="F74" s="28"/>
      <c r="G74" s="28"/>
      <c r="H74" s="28"/>
      <c r="I74" s="28"/>
      <c r="J74" s="28"/>
      <c r="K74" s="28"/>
      <c r="L74" s="28"/>
      <c r="M74" s="28"/>
      <c r="N74" s="28"/>
      <c r="O74" s="28"/>
      <c r="P74" s="28"/>
      <c r="Q74" s="28"/>
      <c r="R74" s="28"/>
      <c r="S74" s="34"/>
    </row>
    <row r="75" spans="2:19" x14ac:dyDescent="0.35">
      <c r="B75" s="33"/>
      <c r="C75" s="28"/>
      <c r="D75" s="28"/>
      <c r="E75" s="28"/>
      <c r="F75" s="28"/>
      <c r="G75" s="28"/>
      <c r="H75" s="28"/>
      <c r="I75" s="28"/>
      <c r="J75" s="28"/>
      <c r="K75" s="28"/>
      <c r="L75" s="28"/>
      <c r="M75" s="28"/>
      <c r="N75" s="28"/>
      <c r="O75" s="28"/>
      <c r="P75" s="28"/>
      <c r="Q75" s="28"/>
      <c r="R75" s="28"/>
      <c r="S75" s="34"/>
    </row>
    <row r="76" spans="2:19" x14ac:dyDescent="0.35">
      <c r="B76" s="33"/>
      <c r="C76" s="28"/>
      <c r="D76" s="28"/>
      <c r="E76" s="28"/>
      <c r="F76" s="28"/>
      <c r="G76" s="28"/>
      <c r="H76" s="28"/>
      <c r="I76" s="28"/>
      <c r="J76" s="28"/>
      <c r="K76" s="28"/>
      <c r="L76" s="28"/>
      <c r="M76" s="28"/>
      <c r="N76" s="28"/>
      <c r="O76" s="28"/>
      <c r="P76" s="28"/>
      <c r="Q76" s="28"/>
      <c r="R76" s="28"/>
      <c r="S76" s="34"/>
    </row>
    <row r="77" spans="2:19" x14ac:dyDescent="0.35">
      <c r="B77" s="33"/>
      <c r="C77" s="28"/>
      <c r="D77" s="28"/>
      <c r="E77" s="28"/>
      <c r="F77" s="28"/>
      <c r="G77" s="28"/>
      <c r="H77" s="28"/>
      <c r="I77" s="28"/>
      <c r="J77" s="28"/>
      <c r="K77" s="28"/>
      <c r="L77" s="28"/>
      <c r="M77" s="28"/>
      <c r="N77" s="28"/>
      <c r="O77" s="28"/>
      <c r="P77" s="28"/>
      <c r="Q77" s="28"/>
      <c r="R77" s="28"/>
      <c r="S77" s="34"/>
    </row>
    <row r="78" spans="2:19" x14ac:dyDescent="0.35">
      <c r="B78" s="33"/>
      <c r="C78" s="28"/>
      <c r="D78" s="28"/>
      <c r="E78" s="28"/>
      <c r="F78" s="28"/>
      <c r="G78" s="28"/>
      <c r="H78" s="28"/>
      <c r="I78" s="28"/>
      <c r="J78" s="28"/>
      <c r="K78" s="28"/>
      <c r="L78" s="28"/>
      <c r="M78" s="28"/>
      <c r="N78" s="28"/>
      <c r="O78" s="28"/>
      <c r="P78" s="28"/>
      <c r="Q78" s="28"/>
      <c r="R78" s="28"/>
      <c r="S78" s="34"/>
    </row>
    <row r="79" spans="2:19" x14ac:dyDescent="0.35">
      <c r="B79" s="33"/>
      <c r="C79" s="28"/>
      <c r="D79" s="28"/>
      <c r="E79" s="28"/>
      <c r="F79" s="28"/>
      <c r="G79" s="28"/>
      <c r="H79" s="28"/>
      <c r="I79" s="28"/>
      <c r="J79" s="28"/>
      <c r="K79" s="28"/>
      <c r="L79" s="28"/>
      <c r="M79" s="28"/>
      <c r="N79" s="28"/>
      <c r="O79" s="28"/>
      <c r="P79" s="28"/>
      <c r="Q79" s="28"/>
      <c r="R79" s="28"/>
      <c r="S79" s="34"/>
    </row>
    <row r="80" spans="2:19" x14ac:dyDescent="0.35">
      <c r="B80" s="33"/>
      <c r="C80" s="28"/>
      <c r="D80" s="28"/>
      <c r="E80" s="28"/>
      <c r="F80" s="28"/>
      <c r="G80" s="28"/>
      <c r="H80" s="28"/>
      <c r="I80" s="28"/>
      <c r="J80" s="28"/>
      <c r="K80" s="28"/>
      <c r="L80" s="28"/>
      <c r="M80" s="28"/>
      <c r="N80" s="28"/>
      <c r="O80" s="28"/>
      <c r="P80" s="28"/>
      <c r="Q80" s="28"/>
      <c r="R80" s="28"/>
      <c r="S80" s="34"/>
    </row>
    <row r="81" spans="2:19" x14ac:dyDescent="0.35">
      <c r="B81" s="33"/>
      <c r="C81" s="28"/>
      <c r="D81" s="28"/>
      <c r="E81" s="28"/>
      <c r="F81" s="28"/>
      <c r="G81" s="28"/>
      <c r="H81" s="28"/>
      <c r="I81" s="28"/>
      <c r="J81" s="28"/>
      <c r="K81" s="28"/>
      <c r="L81" s="28"/>
      <c r="M81" s="28"/>
      <c r="N81" s="28"/>
      <c r="O81" s="28"/>
      <c r="P81" s="28"/>
      <c r="Q81" s="28"/>
      <c r="R81" s="28"/>
      <c r="S81" s="34"/>
    </row>
    <row r="82" spans="2:19" x14ac:dyDescent="0.35">
      <c r="B82" s="33"/>
      <c r="C82" s="28"/>
      <c r="D82" s="28"/>
      <c r="E82" s="28"/>
      <c r="F82" s="28"/>
      <c r="G82" s="28"/>
      <c r="H82" s="28"/>
      <c r="I82" s="28"/>
      <c r="J82" s="28"/>
      <c r="K82" s="28"/>
      <c r="L82" s="28"/>
      <c r="M82" s="28"/>
      <c r="N82" s="28"/>
      <c r="O82" s="28"/>
      <c r="P82" s="28"/>
      <c r="Q82" s="28"/>
      <c r="R82" s="28"/>
      <c r="S82" s="34"/>
    </row>
    <row r="83" spans="2:19" x14ac:dyDescent="0.35">
      <c r="B83" s="33"/>
      <c r="C83" s="28"/>
      <c r="D83" s="28"/>
      <c r="E83" s="28"/>
      <c r="F83" s="28"/>
      <c r="G83" s="28"/>
      <c r="H83" s="28"/>
      <c r="I83" s="28"/>
      <c r="J83" s="28"/>
      <c r="K83" s="28"/>
      <c r="L83" s="28"/>
      <c r="M83" s="28"/>
      <c r="N83" s="28"/>
      <c r="O83" s="28"/>
      <c r="P83" s="28"/>
      <c r="Q83" s="28"/>
      <c r="R83" s="28"/>
      <c r="S83" s="34"/>
    </row>
    <row r="84" spans="2:19" x14ac:dyDescent="0.35">
      <c r="B84" s="33"/>
      <c r="C84" s="28"/>
      <c r="D84" s="28"/>
      <c r="E84" s="28"/>
      <c r="F84" s="28"/>
      <c r="G84" s="28"/>
      <c r="H84" s="28"/>
      <c r="I84" s="28"/>
      <c r="J84" s="28"/>
      <c r="K84" s="28"/>
      <c r="L84" s="28"/>
      <c r="M84" s="28"/>
      <c r="N84" s="28"/>
      <c r="O84" s="28"/>
      <c r="P84" s="28"/>
      <c r="Q84" s="28"/>
      <c r="R84" s="28"/>
      <c r="S84" s="34"/>
    </row>
    <row r="85" spans="2:19" x14ac:dyDescent="0.35">
      <c r="B85" s="33"/>
      <c r="C85" s="28"/>
      <c r="D85" s="28"/>
      <c r="E85" s="28"/>
      <c r="F85" s="28"/>
      <c r="G85" s="28"/>
      <c r="H85" s="28"/>
      <c r="I85" s="28"/>
      <c r="J85" s="28"/>
      <c r="K85" s="28"/>
      <c r="L85" s="28"/>
      <c r="M85" s="28"/>
      <c r="N85" s="28"/>
      <c r="O85" s="28"/>
      <c r="P85" s="28"/>
      <c r="Q85" s="28"/>
      <c r="R85" s="28"/>
      <c r="S85" s="34"/>
    </row>
    <row r="86" spans="2:19" x14ac:dyDescent="0.35">
      <c r="B86" s="33"/>
      <c r="C86" s="28"/>
      <c r="D86" s="28"/>
      <c r="E86" s="28"/>
      <c r="F86" s="28"/>
      <c r="G86" s="28"/>
      <c r="H86" s="28"/>
      <c r="I86" s="28"/>
      <c r="J86" s="28"/>
      <c r="K86" s="28"/>
      <c r="L86" s="28"/>
      <c r="M86" s="28"/>
      <c r="N86" s="28"/>
      <c r="O86" s="28"/>
      <c r="P86" s="28"/>
      <c r="Q86" s="28"/>
      <c r="R86" s="28"/>
      <c r="S86" s="34"/>
    </row>
    <row r="87" spans="2:19" x14ac:dyDescent="0.35">
      <c r="B87" s="33"/>
      <c r="C87" s="28"/>
      <c r="D87" s="28"/>
      <c r="E87" s="28"/>
      <c r="F87" s="28"/>
      <c r="G87" s="28"/>
      <c r="H87" s="28"/>
      <c r="I87" s="28"/>
      <c r="J87" s="28"/>
      <c r="K87" s="28"/>
      <c r="L87" s="28"/>
      <c r="M87" s="28"/>
      <c r="N87" s="28"/>
      <c r="O87" s="28"/>
      <c r="P87" s="28"/>
      <c r="Q87" s="28"/>
      <c r="R87" s="28"/>
      <c r="S87" s="34"/>
    </row>
    <row r="88" spans="2:19" x14ac:dyDescent="0.35">
      <c r="B88" s="33"/>
      <c r="C88" s="28"/>
      <c r="D88" s="28"/>
      <c r="E88" s="28"/>
      <c r="F88" s="28"/>
      <c r="G88" s="28"/>
      <c r="H88" s="28"/>
      <c r="I88" s="28"/>
      <c r="J88" s="28"/>
      <c r="K88" s="28"/>
      <c r="L88" s="28"/>
      <c r="M88" s="28"/>
      <c r="N88" s="28"/>
      <c r="O88" s="28"/>
      <c r="P88" s="28"/>
      <c r="Q88" s="28"/>
      <c r="R88" s="28"/>
      <c r="S88" s="34"/>
    </row>
    <row r="89" spans="2:19" x14ac:dyDescent="0.35">
      <c r="B89" s="33"/>
      <c r="C89" s="28"/>
      <c r="D89" s="28"/>
      <c r="E89" s="28"/>
      <c r="F89" s="28"/>
      <c r="G89" s="28"/>
      <c r="H89" s="28"/>
      <c r="I89" s="28"/>
      <c r="J89" s="28"/>
      <c r="K89" s="28"/>
      <c r="L89" s="28"/>
      <c r="M89" s="28"/>
      <c r="N89" s="28"/>
      <c r="O89" s="28"/>
      <c r="P89" s="28"/>
      <c r="Q89" s="28"/>
      <c r="R89" s="28"/>
      <c r="S89" s="34"/>
    </row>
    <row r="90" spans="2:19" x14ac:dyDescent="0.35">
      <c r="B90" s="33"/>
      <c r="C90" s="28"/>
      <c r="D90" s="28"/>
      <c r="E90" s="28"/>
      <c r="F90" s="28"/>
      <c r="G90" s="28"/>
      <c r="H90" s="28"/>
      <c r="I90" s="28"/>
      <c r="J90" s="28"/>
      <c r="K90" s="28"/>
      <c r="L90" s="28"/>
      <c r="M90" s="28"/>
      <c r="N90" s="28"/>
      <c r="O90" s="28"/>
      <c r="P90" s="28"/>
      <c r="Q90" s="28"/>
      <c r="R90" s="28"/>
      <c r="S90" s="34"/>
    </row>
    <row r="91" spans="2:19" x14ac:dyDescent="0.35">
      <c r="B91" s="33"/>
      <c r="C91" s="28"/>
      <c r="D91" s="28"/>
      <c r="E91" s="28"/>
      <c r="F91" s="28"/>
      <c r="G91" s="28"/>
      <c r="H91" s="28"/>
      <c r="I91" s="28"/>
      <c r="J91" s="28"/>
      <c r="K91" s="28"/>
      <c r="L91" s="28"/>
      <c r="M91" s="28"/>
      <c r="N91" s="28"/>
      <c r="O91" s="28"/>
      <c r="P91" s="28"/>
      <c r="Q91" s="28"/>
      <c r="R91" s="28"/>
      <c r="S91" s="34"/>
    </row>
    <row r="92" spans="2:19" x14ac:dyDescent="0.35">
      <c r="B92" s="33"/>
      <c r="C92" s="28"/>
      <c r="D92" s="28"/>
      <c r="E92" s="28"/>
      <c r="F92" s="28"/>
      <c r="G92" s="28"/>
      <c r="H92" s="28"/>
      <c r="I92" s="28"/>
      <c r="J92" s="28"/>
      <c r="K92" s="28"/>
      <c r="L92" s="28"/>
      <c r="M92" s="28"/>
      <c r="N92" s="28"/>
      <c r="O92" s="28"/>
      <c r="P92" s="28"/>
      <c r="Q92" s="28"/>
      <c r="R92" s="28"/>
      <c r="S92" s="34"/>
    </row>
    <row r="93" spans="2:19" x14ac:dyDescent="0.35">
      <c r="B93" s="33"/>
      <c r="C93" s="28"/>
      <c r="D93" s="28"/>
      <c r="E93" s="28"/>
      <c r="F93" s="28"/>
      <c r="G93" s="28"/>
      <c r="H93" s="28"/>
      <c r="I93" s="28"/>
      <c r="J93" s="28"/>
      <c r="K93" s="28"/>
      <c r="L93" s="28"/>
      <c r="M93" s="28"/>
      <c r="N93" s="28"/>
      <c r="O93" s="28"/>
      <c r="P93" s="28"/>
      <c r="Q93" s="28"/>
      <c r="R93" s="28"/>
      <c r="S93" s="34"/>
    </row>
    <row r="94" spans="2:19" x14ac:dyDescent="0.35">
      <c r="B94" s="33"/>
      <c r="C94" s="28"/>
      <c r="D94" s="28"/>
      <c r="E94" s="28"/>
      <c r="F94" s="28"/>
      <c r="G94" s="28"/>
      <c r="H94" s="28"/>
      <c r="I94" s="28"/>
      <c r="J94" s="28"/>
      <c r="K94" s="28"/>
      <c r="L94" s="28"/>
      <c r="M94" s="28"/>
      <c r="N94" s="28"/>
      <c r="O94" s="28"/>
      <c r="P94" s="28"/>
      <c r="Q94" s="28"/>
      <c r="R94" s="28"/>
      <c r="S94" s="34"/>
    </row>
    <row r="95" spans="2:19" x14ac:dyDescent="0.35">
      <c r="B95" s="33"/>
      <c r="C95" s="28"/>
      <c r="D95" s="28"/>
      <c r="E95" s="28"/>
      <c r="F95" s="28"/>
      <c r="G95" s="28"/>
      <c r="H95" s="28"/>
      <c r="I95" s="28"/>
      <c r="J95" s="28"/>
      <c r="K95" s="28"/>
      <c r="L95" s="28"/>
      <c r="M95" s="28"/>
      <c r="N95" s="28"/>
      <c r="O95" s="28"/>
      <c r="P95" s="28"/>
      <c r="Q95" s="28"/>
      <c r="R95" s="28"/>
      <c r="S95" s="34"/>
    </row>
    <row r="96" spans="2:19" x14ac:dyDescent="0.35">
      <c r="B96" s="33"/>
      <c r="C96" s="28"/>
      <c r="D96" s="28"/>
      <c r="E96" s="28"/>
      <c r="F96" s="28"/>
      <c r="G96" s="28"/>
      <c r="H96" s="28"/>
      <c r="I96" s="28"/>
      <c r="J96" s="28"/>
      <c r="K96" s="28"/>
      <c r="L96" s="28"/>
      <c r="M96" s="28"/>
      <c r="N96" s="28"/>
      <c r="O96" s="28"/>
      <c r="P96" s="28"/>
      <c r="Q96" s="28"/>
      <c r="R96" s="28"/>
      <c r="S96" s="34"/>
    </row>
    <row r="97" spans="2:19" x14ac:dyDescent="0.35">
      <c r="B97" s="33"/>
      <c r="C97" s="28"/>
      <c r="D97" s="28"/>
      <c r="E97" s="28"/>
      <c r="F97" s="28"/>
      <c r="G97" s="28"/>
      <c r="H97" s="28"/>
      <c r="I97" s="28"/>
      <c r="J97" s="28"/>
      <c r="K97" s="28"/>
      <c r="L97" s="28"/>
      <c r="M97" s="28"/>
      <c r="N97" s="28"/>
      <c r="O97" s="28"/>
      <c r="P97" s="28"/>
      <c r="Q97" s="28"/>
      <c r="R97" s="28"/>
      <c r="S97" s="34"/>
    </row>
    <row r="98" spans="2:19" x14ac:dyDescent="0.35">
      <c r="B98" s="33"/>
      <c r="C98" s="28"/>
      <c r="D98" s="28"/>
      <c r="E98" s="28"/>
      <c r="F98" s="28"/>
      <c r="G98" s="28"/>
      <c r="H98" s="28"/>
      <c r="I98" s="28"/>
      <c r="J98" s="28"/>
      <c r="K98" s="28"/>
      <c r="L98" s="28"/>
      <c r="M98" s="28"/>
      <c r="N98" s="28"/>
      <c r="O98" s="28"/>
      <c r="P98" s="28"/>
      <c r="Q98" s="28"/>
      <c r="R98" s="28"/>
      <c r="S98" s="34"/>
    </row>
    <row r="99" spans="2:19" x14ac:dyDescent="0.35">
      <c r="B99" s="33"/>
      <c r="C99" s="28"/>
      <c r="D99" s="28"/>
      <c r="E99" s="28"/>
      <c r="F99" s="28"/>
      <c r="G99" s="28"/>
      <c r="H99" s="28"/>
      <c r="I99" s="28"/>
      <c r="J99" s="28"/>
      <c r="K99" s="28"/>
      <c r="L99" s="28"/>
      <c r="M99" s="28"/>
      <c r="N99" s="28"/>
      <c r="O99" s="28"/>
      <c r="P99" s="28"/>
      <c r="Q99" s="28"/>
      <c r="R99" s="28"/>
      <c r="S99" s="34"/>
    </row>
    <row r="100" spans="2:19" x14ac:dyDescent="0.35">
      <c r="B100" s="33"/>
      <c r="C100" s="28"/>
      <c r="D100" s="28"/>
      <c r="E100" s="28"/>
      <c r="F100" s="28"/>
      <c r="G100" s="28"/>
      <c r="H100" s="28"/>
      <c r="I100" s="28"/>
      <c r="J100" s="28"/>
      <c r="K100" s="28"/>
      <c r="L100" s="28"/>
      <c r="M100" s="28"/>
      <c r="N100" s="28"/>
      <c r="O100" s="28"/>
      <c r="P100" s="28"/>
      <c r="Q100" s="28"/>
      <c r="R100" s="28"/>
      <c r="S100" s="34"/>
    </row>
    <row r="101" spans="2:19" x14ac:dyDescent="0.35">
      <c r="B101" s="33"/>
      <c r="C101" s="28"/>
      <c r="D101" s="28"/>
      <c r="E101" s="28"/>
      <c r="F101" s="28"/>
      <c r="G101" s="28"/>
      <c r="H101" s="28"/>
      <c r="I101" s="28"/>
      <c r="J101" s="28"/>
      <c r="K101" s="28"/>
      <c r="L101" s="28"/>
      <c r="M101" s="28"/>
      <c r="N101" s="28"/>
      <c r="O101" s="28"/>
      <c r="P101" s="28"/>
      <c r="Q101" s="28"/>
      <c r="R101" s="28"/>
      <c r="S101" s="34"/>
    </row>
    <row r="102" spans="2:19" x14ac:dyDescent="0.35">
      <c r="B102" s="33"/>
      <c r="C102" s="28"/>
      <c r="D102" s="28"/>
      <c r="E102" s="28"/>
      <c r="F102" s="28"/>
      <c r="G102" s="28"/>
      <c r="H102" s="28"/>
      <c r="I102" s="28"/>
      <c r="J102" s="28"/>
      <c r="K102" s="28"/>
      <c r="L102" s="28"/>
      <c r="M102" s="28"/>
      <c r="N102" s="28"/>
      <c r="O102" s="28"/>
      <c r="P102" s="28"/>
      <c r="Q102" s="28"/>
      <c r="R102" s="28"/>
      <c r="S102" s="34"/>
    </row>
    <row r="103" spans="2:19" x14ac:dyDescent="0.35">
      <c r="B103" s="33"/>
      <c r="C103" s="28"/>
      <c r="D103" s="28"/>
      <c r="E103" s="28"/>
      <c r="F103" s="28"/>
      <c r="G103" s="28"/>
      <c r="H103" s="28"/>
      <c r="I103" s="28"/>
      <c r="J103" s="28"/>
      <c r="K103" s="28"/>
      <c r="L103" s="28"/>
      <c r="M103" s="28"/>
      <c r="N103" s="28"/>
      <c r="O103" s="28"/>
      <c r="P103" s="28"/>
      <c r="Q103" s="28"/>
      <c r="R103" s="28"/>
      <c r="S103" s="34"/>
    </row>
    <row r="104" spans="2:19" x14ac:dyDescent="0.35">
      <c r="B104" s="33"/>
      <c r="C104" s="28"/>
      <c r="D104" s="28"/>
      <c r="E104" s="28"/>
      <c r="F104" s="28"/>
      <c r="G104" s="28"/>
      <c r="H104" s="28"/>
      <c r="I104" s="28"/>
      <c r="J104" s="28"/>
      <c r="K104" s="28"/>
      <c r="L104" s="28"/>
      <c r="M104" s="28"/>
      <c r="N104" s="28"/>
      <c r="O104" s="28"/>
      <c r="P104" s="28"/>
      <c r="Q104" s="28"/>
      <c r="R104" s="28"/>
      <c r="S104" s="34"/>
    </row>
    <row r="105" spans="2:19" x14ac:dyDescent="0.35">
      <c r="B105" s="33"/>
      <c r="C105" s="28"/>
      <c r="D105" s="28"/>
      <c r="E105" s="28"/>
      <c r="F105" s="28"/>
      <c r="G105" s="28"/>
      <c r="H105" s="28"/>
      <c r="I105" s="28"/>
      <c r="J105" s="28"/>
      <c r="K105" s="28"/>
      <c r="L105" s="28"/>
      <c r="M105" s="28"/>
      <c r="N105" s="28"/>
      <c r="O105" s="28"/>
      <c r="P105" s="28"/>
      <c r="Q105" s="28"/>
      <c r="R105" s="28"/>
      <c r="S105" s="34"/>
    </row>
    <row r="106" spans="2:19" x14ac:dyDescent="0.35">
      <c r="B106" s="33"/>
      <c r="C106" s="28"/>
      <c r="D106" s="28"/>
      <c r="E106" s="28"/>
      <c r="F106" s="28"/>
      <c r="G106" s="28"/>
      <c r="H106" s="28"/>
      <c r="I106" s="28"/>
      <c r="J106" s="28"/>
      <c r="K106" s="28"/>
      <c r="L106" s="28"/>
      <c r="M106" s="28"/>
      <c r="N106" s="28"/>
      <c r="O106" s="28"/>
      <c r="P106" s="28"/>
      <c r="Q106" s="28"/>
      <c r="R106" s="28"/>
      <c r="S106" s="34"/>
    </row>
    <row r="107" spans="2:19" x14ac:dyDescent="0.35">
      <c r="B107" s="33"/>
      <c r="C107" s="28"/>
      <c r="D107" s="28"/>
      <c r="E107" s="28"/>
      <c r="F107" s="28"/>
      <c r="G107" s="28"/>
      <c r="H107" s="28"/>
      <c r="I107" s="28"/>
      <c r="J107" s="28"/>
      <c r="K107" s="28"/>
      <c r="L107" s="28"/>
      <c r="M107" s="28"/>
      <c r="N107" s="28"/>
      <c r="O107" s="28"/>
      <c r="P107" s="28"/>
      <c r="Q107" s="28"/>
      <c r="R107" s="28"/>
      <c r="S107" s="34"/>
    </row>
    <row r="108" spans="2:19" x14ac:dyDescent="0.35">
      <c r="B108" s="33"/>
      <c r="C108" s="28"/>
      <c r="D108" s="28"/>
      <c r="E108" s="28"/>
      <c r="F108" s="28"/>
      <c r="G108" s="28"/>
      <c r="H108" s="28"/>
      <c r="I108" s="28"/>
      <c r="J108" s="28"/>
      <c r="K108" s="28"/>
      <c r="L108" s="28"/>
      <c r="M108" s="28"/>
      <c r="N108" s="28"/>
      <c r="O108" s="28"/>
      <c r="P108" s="28"/>
      <c r="Q108" s="28"/>
      <c r="R108" s="28"/>
      <c r="S108" s="34"/>
    </row>
    <row r="109" spans="2:19" x14ac:dyDescent="0.35">
      <c r="B109" s="33"/>
      <c r="C109" s="28"/>
      <c r="D109" s="28"/>
      <c r="E109" s="28"/>
      <c r="F109" s="28"/>
      <c r="G109" s="28"/>
      <c r="H109" s="28"/>
      <c r="I109" s="28"/>
      <c r="J109" s="28"/>
      <c r="K109" s="28"/>
      <c r="L109" s="28"/>
      <c r="M109" s="28"/>
      <c r="N109" s="28"/>
      <c r="O109" s="28"/>
      <c r="P109" s="28"/>
      <c r="Q109" s="28"/>
      <c r="R109" s="28"/>
      <c r="S109" s="34"/>
    </row>
    <row r="110" spans="2:19" x14ac:dyDescent="0.35">
      <c r="B110" s="33"/>
      <c r="C110" s="28"/>
      <c r="D110" s="28"/>
      <c r="E110" s="28"/>
      <c r="F110" s="28"/>
      <c r="G110" s="28"/>
      <c r="H110" s="28"/>
      <c r="I110" s="28"/>
      <c r="J110" s="28"/>
      <c r="K110" s="28"/>
      <c r="L110" s="28"/>
      <c r="M110" s="28"/>
      <c r="N110" s="28"/>
      <c r="O110" s="28"/>
      <c r="P110" s="28"/>
      <c r="Q110" s="28"/>
      <c r="R110" s="28"/>
      <c r="S110" s="34"/>
    </row>
    <row r="111" spans="2:19" x14ac:dyDescent="0.35">
      <c r="B111" s="33"/>
      <c r="C111" s="28"/>
      <c r="D111" s="28"/>
      <c r="E111" s="28"/>
      <c r="F111" s="28"/>
      <c r="G111" s="28"/>
      <c r="H111" s="28"/>
      <c r="I111" s="28"/>
      <c r="J111" s="28"/>
      <c r="K111" s="28"/>
      <c r="L111" s="28"/>
      <c r="M111" s="28"/>
      <c r="N111" s="28"/>
      <c r="O111" s="28"/>
      <c r="P111" s="28"/>
      <c r="Q111" s="28"/>
      <c r="R111" s="28"/>
      <c r="S111" s="34"/>
    </row>
    <row r="112" spans="2:19" x14ac:dyDescent="0.35">
      <c r="B112" s="33"/>
      <c r="C112" s="28"/>
      <c r="D112" s="28"/>
      <c r="E112" s="28"/>
      <c r="F112" s="28"/>
      <c r="G112" s="28"/>
      <c r="H112" s="28"/>
      <c r="I112" s="28"/>
      <c r="J112" s="28"/>
      <c r="K112" s="28"/>
      <c r="L112" s="28"/>
      <c r="M112" s="28"/>
      <c r="N112" s="28"/>
      <c r="O112" s="28"/>
      <c r="P112" s="28"/>
      <c r="Q112" s="28"/>
      <c r="R112" s="28"/>
      <c r="S112" s="34"/>
    </row>
    <row r="113" spans="2:19" x14ac:dyDescent="0.35">
      <c r="B113" s="33"/>
      <c r="C113" s="28"/>
      <c r="D113" s="28"/>
      <c r="E113" s="28"/>
      <c r="F113" s="28"/>
      <c r="G113" s="28"/>
      <c r="H113" s="28"/>
      <c r="I113" s="28"/>
      <c r="J113" s="28"/>
      <c r="K113" s="28"/>
      <c r="L113" s="28"/>
      <c r="M113" s="28"/>
      <c r="N113" s="28"/>
      <c r="O113" s="28"/>
      <c r="P113" s="28"/>
      <c r="Q113" s="28"/>
      <c r="R113" s="28"/>
      <c r="S113" s="34"/>
    </row>
    <row r="114" spans="2:19" ht="15" thickBot="1" x14ac:dyDescent="0.4">
      <c r="B114" s="35"/>
      <c r="C114" s="36"/>
      <c r="D114" s="36"/>
      <c r="E114" s="36"/>
      <c r="F114" s="36"/>
      <c r="G114" s="36"/>
      <c r="H114" s="36"/>
      <c r="I114" s="36"/>
      <c r="J114" s="36"/>
      <c r="K114" s="36"/>
      <c r="L114" s="36"/>
      <c r="M114" s="36"/>
      <c r="N114" s="36"/>
      <c r="O114" s="36"/>
      <c r="P114" s="36"/>
      <c r="Q114" s="36"/>
      <c r="R114" s="36"/>
      <c r="S114" s="37"/>
    </row>
    <row r="115" spans="2:19" ht="15" thickTop="1" x14ac:dyDescent="0.35"/>
  </sheetData>
  <sheetProtection algorithmName="SHA-512" hashValue="jP7Chi7MN8IsNtzm0iUEPPes2jqEMqPfzt0m8/YmtZ8ABottIm/XUUCQsf/BWyYVuTR1zKaSgDdTxX9m6We6Hg==" saltValue="Aq/9Kkhhg5PtQpLAexqKtA==" spinCount="100000" sheet="1" objects="1" scenarios="1" selectLockedCells="1" selectUnlockedCells="1"/>
  <mergeCells count="1">
    <mergeCell ref="B7:S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5"/>
  <sheetViews>
    <sheetView showGridLines="0" zoomScale="70" zoomScaleNormal="70" workbookViewId="0">
      <pane xSplit="5" ySplit="7" topLeftCell="F83" activePane="bottomRight" state="frozen"/>
      <selection pane="topRight" activeCell="E1" sqref="E1"/>
      <selection pane="bottomLeft" activeCell="A6" sqref="A6"/>
      <selection pane="bottomRight" activeCell="AF8" sqref="AF8"/>
    </sheetView>
  </sheetViews>
  <sheetFormatPr baseColWidth="10" defaultColWidth="8.7265625" defaultRowHeight="14.5" x14ac:dyDescent="0.35"/>
  <cols>
    <col min="1" max="1" width="4.08984375" style="4" bestFit="1" customWidth="1"/>
    <col min="2" max="2" width="12.81640625" style="4" customWidth="1"/>
    <col min="3" max="3" width="13.08984375" style="4" customWidth="1"/>
    <col min="4" max="4" width="11.1796875" style="4" customWidth="1"/>
    <col min="5" max="5" width="10.36328125" style="4" bestFit="1" customWidth="1"/>
    <col min="6" max="7" width="8.453125" style="4" customWidth="1"/>
    <col min="8" max="8" width="9.90625" style="6" customWidth="1"/>
    <col min="9" max="9" width="7.81640625" style="4" customWidth="1"/>
    <col min="10" max="10" width="11.6328125" style="4" bestFit="1" customWidth="1"/>
    <col min="11" max="11" width="8.1796875" style="4" customWidth="1"/>
    <col min="12" max="12" width="7.453125" style="4" customWidth="1"/>
    <col min="13" max="13" width="13.54296875" style="4" customWidth="1"/>
    <col min="14" max="14" width="13.54296875" style="7" customWidth="1"/>
    <col min="15" max="15" width="10.6328125" style="7" customWidth="1"/>
    <col min="16" max="16" width="14" style="7" customWidth="1"/>
    <col min="17" max="17" width="12.81640625" style="7" customWidth="1"/>
    <col min="18" max="18" width="11.6328125" style="7" customWidth="1"/>
    <col min="19" max="19" width="11.453125" style="7" customWidth="1"/>
    <col min="20" max="20" width="12.6328125" style="7" customWidth="1"/>
    <col min="21" max="21" width="12.7265625" style="7" customWidth="1"/>
    <col min="22" max="22" width="12.08984375" style="7" customWidth="1"/>
    <col min="23" max="24" width="8.7265625" style="7"/>
    <col min="25" max="25" width="10.1796875" style="7" bestFit="1" customWidth="1"/>
    <col min="26" max="27" width="11" style="12" customWidth="1"/>
    <col min="28" max="28" width="10.81640625" style="7" customWidth="1"/>
    <col min="29" max="29" width="13.08984375" style="44" customWidth="1"/>
    <col min="30" max="30" width="8.7265625" style="48"/>
    <col min="31" max="31" width="14.7265625" style="4" bestFit="1" customWidth="1"/>
    <col min="32" max="32" width="13.7265625" style="49" customWidth="1"/>
    <col min="33" max="33" width="9.81640625" style="1" bestFit="1" customWidth="1"/>
    <col min="34" max="34" width="8.7265625" style="1"/>
    <col min="35" max="36" width="10.81640625" style="1" hidden="1" customWidth="1"/>
    <col min="37" max="37" width="0" style="1" hidden="1" customWidth="1"/>
    <col min="38" max="38" width="10.81640625" style="1" hidden="1" customWidth="1"/>
    <col min="39" max="16384" width="8.7265625" style="1"/>
  </cols>
  <sheetData>
    <row r="1" spans="1:38" x14ac:dyDescent="0.35">
      <c r="A1"/>
      <c r="B1"/>
      <c r="C1"/>
      <c r="D1"/>
      <c r="E1"/>
      <c r="F1" s="13"/>
      <c r="G1" s="14"/>
      <c r="H1" s="19"/>
      <c r="I1" s="14"/>
      <c r="J1" s="14"/>
      <c r="K1" s="14"/>
      <c r="L1" s="14"/>
      <c r="M1" s="14"/>
      <c r="N1" s="20"/>
      <c r="O1" s="20"/>
      <c r="P1" s="20"/>
      <c r="Q1" s="20"/>
      <c r="R1" s="20"/>
      <c r="S1" s="20"/>
      <c r="T1" s="20"/>
      <c r="U1" s="20"/>
      <c r="V1" s="20"/>
      <c r="W1" s="20"/>
      <c r="X1" s="20"/>
      <c r="Y1" s="20"/>
      <c r="Z1" s="20"/>
      <c r="AA1" s="20"/>
      <c r="AB1" s="20"/>
      <c r="AC1" s="20"/>
      <c r="AD1" s="20"/>
      <c r="AE1" s="14"/>
      <c r="AF1" s="15"/>
    </row>
    <row r="2" spans="1:38" x14ac:dyDescent="0.35">
      <c r="A2"/>
      <c r="B2"/>
      <c r="C2"/>
      <c r="D2"/>
      <c r="E2"/>
      <c r="F2" s="16"/>
      <c r="G2" s="17"/>
      <c r="H2" s="21"/>
      <c r="I2" s="17"/>
      <c r="J2" s="17"/>
      <c r="K2" s="17"/>
      <c r="L2" s="17"/>
      <c r="M2" s="17"/>
      <c r="N2" s="22"/>
      <c r="O2" s="22"/>
      <c r="P2" s="22"/>
      <c r="Q2" s="22"/>
      <c r="R2" s="22"/>
      <c r="S2" s="22"/>
      <c r="T2" s="22"/>
      <c r="U2" s="22"/>
      <c r="V2" s="22"/>
      <c r="W2" s="22"/>
      <c r="X2" s="22"/>
      <c r="Y2" s="22"/>
      <c r="Z2" s="22"/>
      <c r="AA2" s="22"/>
      <c r="AB2" s="22"/>
      <c r="AC2" s="22"/>
      <c r="AD2" s="22"/>
      <c r="AE2" s="17"/>
      <c r="AF2" s="18"/>
    </row>
    <row r="3" spans="1:38" x14ac:dyDescent="0.35">
      <c r="A3"/>
      <c r="B3"/>
      <c r="C3"/>
      <c r="D3"/>
      <c r="E3"/>
      <c r="F3" s="72" t="s">
        <v>123</v>
      </c>
      <c r="G3" s="73"/>
      <c r="H3" s="73"/>
      <c r="I3" s="73"/>
      <c r="J3" s="73"/>
      <c r="K3" s="73"/>
      <c r="L3" s="73"/>
      <c r="M3" s="73"/>
      <c r="N3" s="73"/>
      <c r="O3" s="73"/>
      <c r="P3" s="73"/>
      <c r="Q3" s="73"/>
      <c r="R3" s="73"/>
      <c r="S3" s="73"/>
      <c r="T3" s="73"/>
      <c r="U3" s="73"/>
      <c r="V3" s="73"/>
      <c r="W3" s="73"/>
      <c r="X3" s="73"/>
      <c r="Y3" s="73"/>
      <c r="Z3" s="73"/>
      <c r="AA3" s="73"/>
      <c r="AB3" s="73"/>
      <c r="AC3" s="73"/>
      <c r="AD3" s="73"/>
      <c r="AE3" s="73"/>
      <c r="AF3" s="74"/>
    </row>
    <row r="4" spans="1:38" x14ac:dyDescent="0.35">
      <c r="A4"/>
      <c r="B4"/>
      <c r="C4"/>
      <c r="D4"/>
      <c r="E4"/>
      <c r="F4" s="75"/>
      <c r="G4" s="76"/>
      <c r="H4" s="76"/>
      <c r="I4" s="76"/>
      <c r="J4" s="76"/>
      <c r="K4" s="76"/>
      <c r="L4" s="76"/>
      <c r="M4" s="76"/>
      <c r="N4" s="76"/>
      <c r="O4" s="76"/>
      <c r="P4" s="76"/>
      <c r="Q4" s="76"/>
      <c r="R4" s="76"/>
      <c r="S4" s="76"/>
      <c r="T4" s="76"/>
      <c r="U4" s="76"/>
      <c r="V4" s="76"/>
      <c r="W4" s="76"/>
      <c r="X4" s="76"/>
      <c r="Y4" s="76"/>
      <c r="Z4" s="76"/>
      <c r="AA4" s="76"/>
      <c r="AB4" s="76"/>
      <c r="AC4" s="76"/>
      <c r="AD4" s="76"/>
      <c r="AE4" s="76"/>
      <c r="AF4" s="77"/>
    </row>
    <row r="5" spans="1:38" x14ac:dyDescent="0.35">
      <c r="A5"/>
      <c r="B5"/>
      <c r="C5"/>
      <c r="D5"/>
      <c r="E5"/>
      <c r="F5" s="1"/>
      <c r="G5" s="1"/>
      <c r="H5" s="2"/>
      <c r="I5" s="1"/>
      <c r="J5" s="1"/>
      <c r="K5" s="1"/>
      <c r="L5" s="1"/>
      <c r="M5" s="1"/>
      <c r="N5" s="3"/>
      <c r="O5" s="3"/>
      <c r="P5" s="3"/>
      <c r="Q5" s="3"/>
      <c r="R5" s="3"/>
      <c r="S5" s="3"/>
      <c r="T5" s="3"/>
      <c r="U5" s="3"/>
      <c r="V5" s="3"/>
      <c r="W5" s="3"/>
      <c r="X5" s="3"/>
      <c r="Y5" s="3"/>
      <c r="Z5" s="3"/>
      <c r="AA5" s="3"/>
      <c r="AB5" s="3"/>
      <c r="AC5" s="3"/>
      <c r="AD5" s="3"/>
      <c r="AE5" s="1"/>
      <c r="AF5" s="1"/>
    </row>
    <row r="6" spans="1:38" s="2" customFormat="1" ht="71.5" customHeight="1" x14ac:dyDescent="0.35">
      <c r="A6" s="66" t="s">
        <v>0</v>
      </c>
      <c r="B6" s="66" t="s">
        <v>17</v>
      </c>
      <c r="C6" s="66" t="s">
        <v>1</v>
      </c>
      <c r="D6" s="67" t="s">
        <v>71</v>
      </c>
      <c r="E6" s="67" t="s">
        <v>72</v>
      </c>
      <c r="F6" s="67" t="s">
        <v>121</v>
      </c>
      <c r="G6" s="67" t="s">
        <v>122</v>
      </c>
      <c r="H6" s="67" t="s">
        <v>2</v>
      </c>
      <c r="I6" s="66" t="s">
        <v>3</v>
      </c>
      <c r="J6" s="66" t="s">
        <v>4</v>
      </c>
      <c r="K6" s="66" t="s">
        <v>5</v>
      </c>
      <c r="L6" s="66" t="s">
        <v>46</v>
      </c>
      <c r="M6" s="66" t="s">
        <v>10</v>
      </c>
      <c r="N6" s="67" t="s">
        <v>11</v>
      </c>
      <c r="O6" s="67" t="s">
        <v>6</v>
      </c>
      <c r="P6" s="67" t="s">
        <v>12</v>
      </c>
      <c r="Q6" s="67" t="s">
        <v>13</v>
      </c>
      <c r="R6" s="67" t="s">
        <v>54</v>
      </c>
      <c r="S6" s="67" t="s">
        <v>105</v>
      </c>
      <c r="T6" s="67" t="s">
        <v>104</v>
      </c>
      <c r="U6" s="67" t="s">
        <v>106</v>
      </c>
      <c r="V6" s="67" t="s">
        <v>49</v>
      </c>
      <c r="W6" s="67" t="s">
        <v>50</v>
      </c>
      <c r="X6" s="67" t="s">
        <v>51</v>
      </c>
      <c r="Y6" s="67" t="s">
        <v>52</v>
      </c>
      <c r="Z6" s="67" t="s">
        <v>99</v>
      </c>
      <c r="AA6" s="67" t="s">
        <v>100</v>
      </c>
      <c r="AB6" s="67" t="s">
        <v>18</v>
      </c>
      <c r="AC6" s="67" t="s">
        <v>19</v>
      </c>
      <c r="AD6" s="67" t="s">
        <v>35</v>
      </c>
      <c r="AE6" s="67" t="s">
        <v>55</v>
      </c>
      <c r="AF6" s="67" t="s">
        <v>53</v>
      </c>
    </row>
    <row r="7" spans="1:38" x14ac:dyDescent="0.35">
      <c r="A7" s="39"/>
      <c r="B7" s="39"/>
      <c r="C7" s="39"/>
      <c r="D7" s="39"/>
      <c r="E7" s="39"/>
      <c r="F7" s="40"/>
      <c r="G7" s="40"/>
      <c r="H7" s="40"/>
      <c r="I7" s="39"/>
      <c r="J7" s="39"/>
      <c r="K7" s="39"/>
      <c r="L7" s="39"/>
      <c r="M7" s="39"/>
      <c r="N7" s="41" t="s">
        <v>8</v>
      </c>
      <c r="O7" s="41" t="s">
        <v>8</v>
      </c>
      <c r="P7" s="41" t="s">
        <v>8</v>
      </c>
      <c r="Q7" s="41" t="s">
        <v>8</v>
      </c>
      <c r="R7" s="41" t="s">
        <v>9</v>
      </c>
      <c r="S7" s="41" t="s">
        <v>9</v>
      </c>
      <c r="T7" s="41" t="s">
        <v>9</v>
      </c>
      <c r="U7" s="41" t="s">
        <v>9</v>
      </c>
      <c r="V7" s="41" t="s">
        <v>9</v>
      </c>
      <c r="W7" s="41" t="s">
        <v>9</v>
      </c>
      <c r="X7" s="41" t="s">
        <v>9</v>
      </c>
      <c r="Y7" s="41" t="s">
        <v>9</v>
      </c>
      <c r="Z7" s="41" t="s">
        <v>9</v>
      </c>
      <c r="AA7" s="41"/>
      <c r="AB7" s="41" t="s">
        <v>7</v>
      </c>
      <c r="AC7" s="41"/>
      <c r="AD7" s="42"/>
      <c r="AE7" s="41"/>
      <c r="AF7" s="41"/>
      <c r="AI7" s="1" t="s">
        <v>111</v>
      </c>
      <c r="AJ7" s="1" t="s">
        <v>63</v>
      </c>
      <c r="AK7" s="1" t="s">
        <v>112</v>
      </c>
      <c r="AL7" s="1" t="s">
        <v>53</v>
      </c>
    </row>
    <row r="8" spans="1:38" x14ac:dyDescent="0.35">
      <c r="A8" s="9">
        <v>1</v>
      </c>
      <c r="B8" s="9" t="s">
        <v>45</v>
      </c>
      <c r="C8" s="9" t="s">
        <v>14</v>
      </c>
      <c r="D8" s="9">
        <v>2023</v>
      </c>
      <c r="E8" s="10" t="s">
        <v>73</v>
      </c>
      <c r="F8" s="10"/>
      <c r="G8" s="10"/>
      <c r="H8" s="11"/>
      <c r="I8" s="9"/>
      <c r="J8" s="9" t="s">
        <v>15</v>
      </c>
      <c r="K8" s="9" t="s">
        <v>16</v>
      </c>
      <c r="L8" s="9" t="s">
        <v>7</v>
      </c>
      <c r="M8" s="12">
        <v>80000</v>
      </c>
      <c r="N8" s="12">
        <v>1000</v>
      </c>
      <c r="O8" s="12">
        <v>2000</v>
      </c>
      <c r="P8" s="12">
        <v>2000</v>
      </c>
      <c r="Q8" s="12">
        <v>1500</v>
      </c>
      <c r="R8" s="12">
        <v>100000</v>
      </c>
      <c r="S8" s="12">
        <v>15000</v>
      </c>
      <c r="T8" s="12">
        <v>10000</v>
      </c>
      <c r="U8" s="12">
        <v>12000</v>
      </c>
      <c r="V8" s="12">
        <v>10000</v>
      </c>
      <c r="W8" s="12"/>
      <c r="X8" s="12"/>
      <c r="Y8" s="12">
        <v>3000</v>
      </c>
      <c r="Z8" s="12">
        <f>SUM(R8:Y8)</f>
        <v>150000</v>
      </c>
      <c r="AA8" s="12">
        <f>+VLOOKUP(J8,Factores!$A$10:C21,3,0)</f>
        <v>1</v>
      </c>
      <c r="AB8" s="12">
        <f>+AA8*M8</f>
        <v>80000</v>
      </c>
      <c r="AC8" s="43">
        <f>+VLOOKUP(J8,Tabla2[#All],4,0)</f>
        <v>3.3639999999999999E-4</v>
      </c>
      <c r="AD8" s="47">
        <f>+AC8*AB8</f>
        <v>26.911999999999999</v>
      </c>
      <c r="AE8" s="60">
        <f>+VLOOKUP($J$8,Tabla2[[Energético]:[kCalorias eq/kWh eq]],5,0)</f>
        <v>1.16222E-3</v>
      </c>
      <c r="AF8" s="65">
        <f>+AE8*AB8</f>
        <v>92.97760000000001</v>
      </c>
      <c r="AG8" s="8"/>
      <c r="AI8" s="8">
        <f>SUM(AB8:AB1048576)</f>
        <v>30565138.199999999</v>
      </c>
      <c r="AJ8" s="8">
        <f>SUM('BD Energéticos'!Z8:Z1048576)</f>
        <v>14665200</v>
      </c>
      <c r="AK8" s="8">
        <f>SUM(AD8:AD1048576)</f>
        <v>8714.240844324002</v>
      </c>
      <c r="AL8" s="8">
        <f>SUM(AF8:AF1048576)</f>
        <v>35523.414918803996</v>
      </c>
    </row>
    <row r="9" spans="1:38" x14ac:dyDescent="0.35">
      <c r="A9" s="4">
        <v>2</v>
      </c>
      <c r="B9" s="4" t="s">
        <v>45</v>
      </c>
      <c r="C9" s="4" t="s">
        <v>14</v>
      </c>
      <c r="D9" s="9">
        <v>2023</v>
      </c>
      <c r="E9" s="5" t="s">
        <v>74</v>
      </c>
      <c r="F9" s="5"/>
      <c r="G9" s="5"/>
      <c r="J9" s="4" t="s">
        <v>15</v>
      </c>
      <c r="K9" s="4" t="s">
        <v>16</v>
      </c>
      <c r="L9" s="9" t="s">
        <v>7</v>
      </c>
      <c r="M9" s="7">
        <v>81000</v>
      </c>
      <c r="N9" s="7">
        <v>1000</v>
      </c>
      <c r="O9" s="7">
        <v>2000</v>
      </c>
      <c r="P9" s="7">
        <v>2000</v>
      </c>
      <c r="Q9" s="7">
        <v>1500</v>
      </c>
      <c r="R9" s="7">
        <v>100000</v>
      </c>
      <c r="S9" s="7">
        <v>15000</v>
      </c>
      <c r="T9" s="7">
        <v>10000</v>
      </c>
      <c r="U9" s="7">
        <v>12000</v>
      </c>
      <c r="V9" s="7">
        <v>11000</v>
      </c>
      <c r="Y9" s="7">
        <v>3100</v>
      </c>
      <c r="Z9" s="12">
        <f t="shared" ref="Z9:Z72" si="0">SUM(R9:Y9)</f>
        <v>151100</v>
      </c>
      <c r="AA9" s="12">
        <f>+VLOOKUP(J9,Factores!$A$10:C22,3,0)</f>
        <v>1</v>
      </c>
      <c r="AB9" s="12">
        <f t="shared" ref="AB9:AB31" si="1">+AA9*M9</f>
        <v>81000</v>
      </c>
      <c r="AC9" s="44">
        <f>+VLOOKUP(J9,Tabla2[#All],4,0)</f>
        <v>3.3639999999999999E-4</v>
      </c>
      <c r="AD9" s="48">
        <f t="shared" ref="AD9:AD19" si="2">+AC9*AB9</f>
        <v>27.2484</v>
      </c>
      <c r="AE9" s="60">
        <f>+VLOOKUP($J$8,Tabla2[[Energético]:[kCalorias eq/kWh eq]],5,0)</f>
        <v>1.16222E-3</v>
      </c>
      <c r="AF9" s="65">
        <f t="shared" ref="AF9:AF72" si="3">+AE9*AB9</f>
        <v>94.13982</v>
      </c>
    </row>
    <row r="10" spans="1:38" x14ac:dyDescent="0.35">
      <c r="A10" s="4">
        <v>3</v>
      </c>
      <c r="B10" s="4" t="s">
        <v>45</v>
      </c>
      <c r="C10" s="4" t="s">
        <v>14</v>
      </c>
      <c r="D10" s="9">
        <v>2023</v>
      </c>
      <c r="E10" s="10" t="s">
        <v>75</v>
      </c>
      <c r="F10" s="5"/>
      <c r="G10" s="5"/>
      <c r="J10" s="4" t="s">
        <v>15</v>
      </c>
      <c r="K10" s="4" t="s">
        <v>16</v>
      </c>
      <c r="L10" s="9" t="s">
        <v>7</v>
      </c>
      <c r="M10" s="7">
        <v>82000</v>
      </c>
      <c r="N10" s="7">
        <v>1000</v>
      </c>
      <c r="O10" s="7">
        <v>2000</v>
      </c>
      <c r="P10" s="7">
        <v>2000</v>
      </c>
      <c r="Q10" s="7">
        <v>1500</v>
      </c>
      <c r="R10" s="7">
        <v>100000</v>
      </c>
      <c r="S10" s="7">
        <v>15000</v>
      </c>
      <c r="T10" s="7">
        <v>10000</v>
      </c>
      <c r="U10" s="7">
        <v>12000</v>
      </c>
      <c r="V10" s="7">
        <v>12000</v>
      </c>
      <c r="Y10" s="7">
        <v>3200</v>
      </c>
      <c r="Z10" s="12">
        <f t="shared" si="0"/>
        <v>152200</v>
      </c>
      <c r="AA10" s="12">
        <f>+VLOOKUP(J10,Factores!$A$10:C23,3,0)</f>
        <v>1</v>
      </c>
      <c r="AB10" s="12">
        <f t="shared" si="1"/>
        <v>82000</v>
      </c>
      <c r="AC10" s="44">
        <f>+VLOOKUP(J10,Tabla2[#All],4,0)</f>
        <v>3.3639999999999999E-4</v>
      </c>
      <c r="AD10" s="48">
        <f t="shared" si="2"/>
        <v>27.584799999999998</v>
      </c>
      <c r="AE10" s="60">
        <f>+VLOOKUP($J$8,Tabla2[[Energético]:[kCalorias eq/kWh eq]],5,0)</f>
        <v>1.16222E-3</v>
      </c>
      <c r="AF10" s="65">
        <f t="shared" si="3"/>
        <v>95.302040000000005</v>
      </c>
    </row>
    <row r="11" spans="1:38" x14ac:dyDescent="0.35">
      <c r="A11" s="4">
        <v>4</v>
      </c>
      <c r="B11" s="4" t="s">
        <v>45</v>
      </c>
      <c r="C11" s="4" t="s">
        <v>14</v>
      </c>
      <c r="D11" s="9">
        <v>2023</v>
      </c>
      <c r="E11" s="5" t="s">
        <v>76</v>
      </c>
      <c r="F11" s="5"/>
      <c r="G11" s="5"/>
      <c r="J11" s="4" t="s">
        <v>15</v>
      </c>
      <c r="K11" s="4" t="s">
        <v>16</v>
      </c>
      <c r="L11" s="9" t="s">
        <v>7</v>
      </c>
      <c r="M11" s="7">
        <v>83000</v>
      </c>
      <c r="N11" s="7">
        <v>1000</v>
      </c>
      <c r="O11" s="7">
        <v>2000</v>
      </c>
      <c r="P11" s="7">
        <v>2000</v>
      </c>
      <c r="Q11" s="7">
        <v>1500</v>
      </c>
      <c r="R11" s="7">
        <v>100000</v>
      </c>
      <c r="S11" s="7">
        <v>15000</v>
      </c>
      <c r="T11" s="7">
        <v>10000</v>
      </c>
      <c r="U11" s="7">
        <v>12000</v>
      </c>
      <c r="V11" s="7">
        <v>13000</v>
      </c>
      <c r="Y11" s="7">
        <v>3300</v>
      </c>
      <c r="Z11" s="12">
        <f t="shared" si="0"/>
        <v>153300</v>
      </c>
      <c r="AA11" s="12">
        <f>+VLOOKUP(J11,Factores!$A$10:C24,3,0)</f>
        <v>1</v>
      </c>
      <c r="AB11" s="12">
        <f t="shared" si="1"/>
        <v>83000</v>
      </c>
      <c r="AC11" s="44">
        <f>+VLOOKUP(J11,Tabla2[#All],4,0)</f>
        <v>3.3639999999999999E-4</v>
      </c>
      <c r="AD11" s="48">
        <f t="shared" si="2"/>
        <v>27.921199999999999</v>
      </c>
      <c r="AE11" s="60">
        <f>+VLOOKUP($J$8,Tabla2[[Energético]:[kCalorias eq/kWh eq]],5,0)</f>
        <v>1.16222E-3</v>
      </c>
      <c r="AF11" s="65">
        <f t="shared" si="3"/>
        <v>96.46426000000001</v>
      </c>
    </row>
    <row r="12" spans="1:38" x14ac:dyDescent="0.35">
      <c r="A12" s="4">
        <v>5</v>
      </c>
      <c r="B12" s="4" t="s">
        <v>45</v>
      </c>
      <c r="C12" s="4" t="s">
        <v>14</v>
      </c>
      <c r="D12" s="9">
        <v>2023</v>
      </c>
      <c r="E12" s="10" t="s">
        <v>77</v>
      </c>
      <c r="F12" s="5"/>
      <c r="G12" s="5"/>
      <c r="J12" s="4" t="s">
        <v>15</v>
      </c>
      <c r="K12" s="4" t="s">
        <v>16</v>
      </c>
      <c r="L12" s="9" t="s">
        <v>7</v>
      </c>
      <c r="M12" s="7">
        <v>84000</v>
      </c>
      <c r="N12" s="7">
        <v>1000</v>
      </c>
      <c r="O12" s="7">
        <v>2000</v>
      </c>
      <c r="P12" s="7">
        <v>2000</v>
      </c>
      <c r="Q12" s="7">
        <v>1500</v>
      </c>
      <c r="R12" s="7">
        <v>100000</v>
      </c>
      <c r="S12" s="7">
        <v>15000</v>
      </c>
      <c r="T12" s="7">
        <v>10000</v>
      </c>
      <c r="U12" s="7">
        <v>12000</v>
      </c>
      <c r="V12" s="7">
        <v>14000</v>
      </c>
      <c r="Y12" s="7">
        <v>3400</v>
      </c>
      <c r="Z12" s="12">
        <f t="shared" si="0"/>
        <v>154400</v>
      </c>
      <c r="AA12" s="12">
        <f>+VLOOKUP(J12,Factores!$A$10:C25,3,0)</f>
        <v>1</v>
      </c>
      <c r="AB12" s="12">
        <f t="shared" si="1"/>
        <v>84000</v>
      </c>
      <c r="AC12" s="44">
        <f>+VLOOKUP(J12,Tabla2[#All],4,0)</f>
        <v>3.3639999999999999E-4</v>
      </c>
      <c r="AD12" s="48">
        <f t="shared" si="2"/>
        <v>28.2576</v>
      </c>
      <c r="AE12" s="60">
        <f>+VLOOKUP($J$8,Tabla2[[Energético]:[kCalorias eq/kWh eq]],5,0)</f>
        <v>1.16222E-3</v>
      </c>
      <c r="AF12" s="65">
        <f t="shared" si="3"/>
        <v>97.626480000000001</v>
      </c>
    </row>
    <row r="13" spans="1:38" x14ac:dyDescent="0.35">
      <c r="A13" s="4">
        <v>6</v>
      </c>
      <c r="B13" s="4" t="s">
        <v>45</v>
      </c>
      <c r="C13" s="4" t="s">
        <v>14</v>
      </c>
      <c r="D13" s="9">
        <v>2023</v>
      </c>
      <c r="E13" s="5" t="s">
        <v>78</v>
      </c>
      <c r="F13" s="5"/>
      <c r="G13" s="5"/>
      <c r="J13" s="4" t="s">
        <v>15</v>
      </c>
      <c r="K13" s="4" t="s">
        <v>16</v>
      </c>
      <c r="L13" s="9" t="s">
        <v>7</v>
      </c>
      <c r="M13" s="7">
        <v>85000</v>
      </c>
      <c r="N13" s="7">
        <v>1000</v>
      </c>
      <c r="O13" s="7">
        <v>2000</v>
      </c>
      <c r="P13" s="7">
        <v>2000</v>
      </c>
      <c r="Q13" s="7">
        <v>1500</v>
      </c>
      <c r="R13" s="7">
        <v>100000</v>
      </c>
      <c r="S13" s="7">
        <v>15000</v>
      </c>
      <c r="T13" s="7">
        <v>10000</v>
      </c>
      <c r="U13" s="7">
        <v>12000</v>
      </c>
      <c r="V13" s="7">
        <v>15000</v>
      </c>
      <c r="Y13" s="7">
        <v>3500</v>
      </c>
      <c r="Z13" s="12">
        <f t="shared" si="0"/>
        <v>155500</v>
      </c>
      <c r="AA13" s="12">
        <f>+VLOOKUP(J13,Factores!$A$10:C26,3,0)</f>
        <v>1</v>
      </c>
      <c r="AB13" s="12">
        <f t="shared" si="1"/>
        <v>85000</v>
      </c>
      <c r="AC13" s="44">
        <f>+VLOOKUP(J13,Tabla2[#All],4,0)</f>
        <v>3.3639999999999999E-4</v>
      </c>
      <c r="AD13" s="48">
        <f t="shared" si="2"/>
        <v>28.593999999999998</v>
      </c>
      <c r="AE13" s="60">
        <f>+VLOOKUP($J$8,Tabla2[[Energético]:[kCalorias eq/kWh eq]],5,0)</f>
        <v>1.16222E-3</v>
      </c>
      <c r="AF13" s="65">
        <f t="shared" si="3"/>
        <v>98.788700000000006</v>
      </c>
    </row>
    <row r="14" spans="1:38" x14ac:dyDescent="0.35">
      <c r="A14" s="4">
        <v>7</v>
      </c>
      <c r="B14" s="4" t="s">
        <v>45</v>
      </c>
      <c r="C14" s="4" t="s">
        <v>14</v>
      </c>
      <c r="D14" s="9">
        <v>2023</v>
      </c>
      <c r="E14" s="10" t="s">
        <v>79</v>
      </c>
      <c r="F14" s="5"/>
      <c r="G14" s="5"/>
      <c r="J14" s="4" t="s">
        <v>15</v>
      </c>
      <c r="K14" s="4" t="s">
        <v>16</v>
      </c>
      <c r="L14" s="9" t="s">
        <v>7</v>
      </c>
      <c r="M14" s="7">
        <v>86000</v>
      </c>
      <c r="N14" s="7">
        <v>1000</v>
      </c>
      <c r="O14" s="7">
        <v>2000</v>
      </c>
      <c r="P14" s="7">
        <v>2000</v>
      </c>
      <c r="Q14" s="7">
        <v>1500</v>
      </c>
      <c r="R14" s="7">
        <v>100000</v>
      </c>
      <c r="S14" s="7">
        <v>15000</v>
      </c>
      <c r="T14" s="7">
        <v>10000</v>
      </c>
      <c r="U14" s="7">
        <v>12000</v>
      </c>
      <c r="V14" s="7">
        <v>16000</v>
      </c>
      <c r="Y14" s="7">
        <v>3600</v>
      </c>
      <c r="Z14" s="12">
        <f t="shared" si="0"/>
        <v>156600</v>
      </c>
      <c r="AA14" s="12">
        <f>+VLOOKUP(J14,Factores!$A$10:C27,3,0)</f>
        <v>1</v>
      </c>
      <c r="AB14" s="12">
        <f t="shared" si="1"/>
        <v>86000</v>
      </c>
      <c r="AC14" s="44">
        <f>+VLOOKUP(J14,Tabla2[#All],4,0)</f>
        <v>3.3639999999999999E-4</v>
      </c>
      <c r="AD14" s="48">
        <f t="shared" si="2"/>
        <v>28.930399999999999</v>
      </c>
      <c r="AE14" s="60">
        <f>+VLOOKUP($J$8,Tabla2[[Energético]:[kCalorias eq/kWh eq]],5,0)</f>
        <v>1.16222E-3</v>
      </c>
      <c r="AF14" s="65">
        <f t="shared" si="3"/>
        <v>99.950920000000011</v>
      </c>
    </row>
    <row r="15" spans="1:38" x14ac:dyDescent="0.35">
      <c r="A15" s="4">
        <v>8</v>
      </c>
      <c r="B15" s="4" t="s">
        <v>45</v>
      </c>
      <c r="C15" s="4" t="s">
        <v>14</v>
      </c>
      <c r="D15" s="9">
        <v>2023</v>
      </c>
      <c r="E15" s="5" t="s">
        <v>80</v>
      </c>
      <c r="F15" s="5"/>
      <c r="G15" s="5"/>
      <c r="J15" s="4" t="s">
        <v>15</v>
      </c>
      <c r="K15" s="4" t="s">
        <v>16</v>
      </c>
      <c r="L15" s="9" t="s">
        <v>7</v>
      </c>
      <c r="M15" s="7">
        <v>87000</v>
      </c>
      <c r="N15" s="7">
        <v>1000</v>
      </c>
      <c r="O15" s="7">
        <v>2000</v>
      </c>
      <c r="P15" s="7">
        <v>2000</v>
      </c>
      <c r="Q15" s="7">
        <v>1500</v>
      </c>
      <c r="R15" s="7">
        <v>100000</v>
      </c>
      <c r="S15" s="7">
        <v>15000</v>
      </c>
      <c r="T15" s="7">
        <v>10000</v>
      </c>
      <c r="U15" s="7">
        <v>12000</v>
      </c>
      <c r="V15" s="7">
        <v>17000</v>
      </c>
      <c r="Y15" s="7">
        <v>3700</v>
      </c>
      <c r="Z15" s="12">
        <f t="shared" si="0"/>
        <v>157700</v>
      </c>
      <c r="AA15" s="12">
        <f>+VLOOKUP(J15,Factores!$A$10:C28,3,0)</f>
        <v>1</v>
      </c>
      <c r="AB15" s="12">
        <f t="shared" si="1"/>
        <v>87000</v>
      </c>
      <c r="AC15" s="44">
        <f>+VLOOKUP(J15,Tabla2[#All],4,0)</f>
        <v>3.3639999999999999E-4</v>
      </c>
      <c r="AD15" s="48">
        <f t="shared" si="2"/>
        <v>29.2668</v>
      </c>
      <c r="AE15" s="60">
        <f>+VLOOKUP($J$8,Tabla2[[Energético]:[kCalorias eq/kWh eq]],5,0)</f>
        <v>1.16222E-3</v>
      </c>
      <c r="AF15" s="65">
        <f t="shared" si="3"/>
        <v>101.11314</v>
      </c>
    </row>
    <row r="16" spans="1:38" x14ac:dyDescent="0.35">
      <c r="A16" s="4">
        <v>9</v>
      </c>
      <c r="B16" s="4" t="s">
        <v>45</v>
      </c>
      <c r="C16" s="4" t="s">
        <v>14</v>
      </c>
      <c r="D16" s="9">
        <v>2023</v>
      </c>
      <c r="E16" s="10" t="s">
        <v>81</v>
      </c>
      <c r="F16" s="5"/>
      <c r="G16" s="5"/>
      <c r="J16" s="4" t="s">
        <v>15</v>
      </c>
      <c r="K16" s="4" t="s">
        <v>16</v>
      </c>
      <c r="L16" s="9" t="s">
        <v>7</v>
      </c>
      <c r="M16" s="7">
        <v>88000</v>
      </c>
      <c r="N16" s="7">
        <v>1000</v>
      </c>
      <c r="O16" s="7">
        <v>2000</v>
      </c>
      <c r="P16" s="7">
        <v>2000</v>
      </c>
      <c r="Q16" s="7">
        <v>1500</v>
      </c>
      <c r="R16" s="7">
        <v>100000</v>
      </c>
      <c r="S16" s="7">
        <v>15000</v>
      </c>
      <c r="T16" s="7">
        <v>10000</v>
      </c>
      <c r="U16" s="7">
        <v>12000</v>
      </c>
      <c r="V16" s="7">
        <v>18000</v>
      </c>
      <c r="Y16" s="7">
        <v>3800</v>
      </c>
      <c r="Z16" s="12">
        <f t="shared" si="0"/>
        <v>158800</v>
      </c>
      <c r="AA16" s="12">
        <f>+VLOOKUP(J16,Factores!$A$10:C29,3,0)</f>
        <v>1</v>
      </c>
      <c r="AB16" s="12">
        <f t="shared" si="1"/>
        <v>88000</v>
      </c>
      <c r="AC16" s="44">
        <f>+VLOOKUP(J16,Tabla2[#All],4,0)</f>
        <v>3.3639999999999999E-4</v>
      </c>
      <c r="AD16" s="48">
        <f t="shared" si="2"/>
        <v>29.603199999999998</v>
      </c>
      <c r="AE16" s="60">
        <f>+VLOOKUP($J$8,Tabla2[[Energético]:[kCalorias eq/kWh eq]],5,0)</f>
        <v>1.16222E-3</v>
      </c>
      <c r="AF16" s="65">
        <f t="shared" si="3"/>
        <v>102.27536000000001</v>
      </c>
    </row>
    <row r="17" spans="1:32" x14ac:dyDescent="0.35">
      <c r="A17" s="4">
        <v>10</v>
      </c>
      <c r="B17" s="4" t="s">
        <v>45</v>
      </c>
      <c r="C17" s="4" t="s">
        <v>14</v>
      </c>
      <c r="D17" s="9">
        <v>2023</v>
      </c>
      <c r="E17" s="5" t="s">
        <v>82</v>
      </c>
      <c r="F17" s="5"/>
      <c r="G17" s="5"/>
      <c r="J17" s="4" t="s">
        <v>15</v>
      </c>
      <c r="K17" s="4" t="s">
        <v>16</v>
      </c>
      <c r="L17" s="9" t="s">
        <v>7</v>
      </c>
      <c r="M17" s="7">
        <v>89000</v>
      </c>
      <c r="N17" s="7">
        <v>1000</v>
      </c>
      <c r="O17" s="7">
        <v>2000</v>
      </c>
      <c r="P17" s="7">
        <v>2000</v>
      </c>
      <c r="Q17" s="7">
        <v>1500</v>
      </c>
      <c r="R17" s="7">
        <v>100000</v>
      </c>
      <c r="S17" s="7">
        <v>15000</v>
      </c>
      <c r="T17" s="7">
        <v>10000</v>
      </c>
      <c r="U17" s="7">
        <v>12000</v>
      </c>
      <c r="V17" s="7">
        <v>19000</v>
      </c>
      <c r="Y17" s="7">
        <v>3900</v>
      </c>
      <c r="Z17" s="12">
        <f t="shared" si="0"/>
        <v>159900</v>
      </c>
      <c r="AA17" s="12">
        <f>+VLOOKUP(J17,Factores!$A$10:C30,3,0)</f>
        <v>1</v>
      </c>
      <c r="AB17" s="12">
        <f t="shared" si="1"/>
        <v>89000</v>
      </c>
      <c r="AC17" s="44">
        <f>+VLOOKUP(J17,Tabla2[#All],4,0)</f>
        <v>3.3639999999999999E-4</v>
      </c>
      <c r="AD17" s="48">
        <f t="shared" si="2"/>
        <v>29.939599999999999</v>
      </c>
      <c r="AE17" s="60">
        <f>+VLOOKUP($J$8,Tabla2[[Energético]:[kCalorias eq/kWh eq]],5,0)</f>
        <v>1.16222E-3</v>
      </c>
      <c r="AF17" s="65">
        <f t="shared" si="3"/>
        <v>103.43758000000001</v>
      </c>
    </row>
    <row r="18" spans="1:32" x14ac:dyDescent="0.35">
      <c r="A18" s="4">
        <v>11</v>
      </c>
      <c r="B18" s="4" t="s">
        <v>45</v>
      </c>
      <c r="C18" s="4" t="s">
        <v>14</v>
      </c>
      <c r="D18" s="9">
        <v>2023</v>
      </c>
      <c r="E18" s="10" t="s">
        <v>83</v>
      </c>
      <c r="F18" s="5"/>
      <c r="G18" s="5"/>
      <c r="J18" s="4" t="s">
        <v>15</v>
      </c>
      <c r="K18" s="4" t="s">
        <v>16</v>
      </c>
      <c r="L18" s="9" t="s">
        <v>7</v>
      </c>
      <c r="M18" s="7">
        <v>90000</v>
      </c>
      <c r="N18" s="7">
        <v>1000</v>
      </c>
      <c r="O18" s="7">
        <v>2000</v>
      </c>
      <c r="P18" s="7">
        <v>2000</v>
      </c>
      <c r="Q18" s="7">
        <v>1500</v>
      </c>
      <c r="R18" s="7">
        <v>100000</v>
      </c>
      <c r="S18" s="7">
        <v>15000</v>
      </c>
      <c r="T18" s="7">
        <v>10000</v>
      </c>
      <c r="U18" s="7">
        <v>12000</v>
      </c>
      <c r="V18" s="7">
        <v>20000</v>
      </c>
      <c r="Y18" s="7">
        <v>4000</v>
      </c>
      <c r="Z18" s="12">
        <f t="shared" si="0"/>
        <v>161000</v>
      </c>
      <c r="AA18" s="12">
        <f>+VLOOKUP(J18,Factores!$A$10:C31,3,0)</f>
        <v>1</v>
      </c>
      <c r="AB18" s="12">
        <f t="shared" si="1"/>
        <v>90000</v>
      </c>
      <c r="AC18" s="44">
        <f>+VLOOKUP(J18,Tabla2[#All],4,0)</f>
        <v>3.3639999999999999E-4</v>
      </c>
      <c r="AD18" s="48">
        <f t="shared" si="2"/>
        <v>30.276</v>
      </c>
      <c r="AE18" s="60">
        <f>+VLOOKUP($J$8,Tabla2[[Energético]:[kCalorias eq/kWh eq]],5,0)</f>
        <v>1.16222E-3</v>
      </c>
      <c r="AF18" s="65">
        <f t="shared" si="3"/>
        <v>104.5998</v>
      </c>
    </row>
    <row r="19" spans="1:32" x14ac:dyDescent="0.35">
      <c r="A19" s="4">
        <v>12</v>
      </c>
      <c r="B19" s="4" t="s">
        <v>45</v>
      </c>
      <c r="C19" s="4" t="s">
        <v>14</v>
      </c>
      <c r="D19" s="9">
        <v>2023</v>
      </c>
      <c r="E19" s="5" t="s">
        <v>84</v>
      </c>
      <c r="F19" s="5"/>
      <c r="G19" s="5"/>
      <c r="J19" s="4" t="s">
        <v>15</v>
      </c>
      <c r="K19" s="4" t="s">
        <v>16</v>
      </c>
      <c r="L19" s="9" t="s">
        <v>7</v>
      </c>
      <c r="M19" s="7">
        <v>91000</v>
      </c>
      <c r="N19" s="7">
        <v>1000</v>
      </c>
      <c r="O19" s="7">
        <v>2000</v>
      </c>
      <c r="P19" s="7">
        <v>2000</v>
      </c>
      <c r="Q19" s="7">
        <v>1500</v>
      </c>
      <c r="R19" s="7">
        <v>100000</v>
      </c>
      <c r="S19" s="7">
        <v>15000</v>
      </c>
      <c r="T19" s="7">
        <v>10000</v>
      </c>
      <c r="U19" s="7">
        <v>12000</v>
      </c>
      <c r="V19" s="7">
        <v>21000</v>
      </c>
      <c r="Y19" s="7">
        <v>4100</v>
      </c>
      <c r="Z19" s="12">
        <f t="shared" si="0"/>
        <v>162100</v>
      </c>
      <c r="AA19" s="12">
        <f>+VLOOKUP(J19,Factores!$A$10:C32,3,0)</f>
        <v>1</v>
      </c>
      <c r="AB19" s="12">
        <f t="shared" si="1"/>
        <v>91000</v>
      </c>
      <c r="AC19" s="44">
        <f>+VLOOKUP(J19,Tabla2[#All],4,0)</f>
        <v>3.3639999999999999E-4</v>
      </c>
      <c r="AD19" s="48">
        <f t="shared" si="2"/>
        <v>30.612400000000001</v>
      </c>
      <c r="AE19" s="60">
        <f>+VLOOKUP($J$8,Tabla2[[Energético]:[kCalorias eq/kWh eq]],5,0)</f>
        <v>1.16222E-3</v>
      </c>
      <c r="AF19" s="65">
        <f t="shared" si="3"/>
        <v>105.76202000000001</v>
      </c>
    </row>
    <row r="20" spans="1:32" x14ac:dyDescent="0.35">
      <c r="A20" s="4">
        <v>13</v>
      </c>
      <c r="B20" s="9" t="s">
        <v>45</v>
      </c>
      <c r="C20" s="9" t="s">
        <v>14</v>
      </c>
      <c r="D20" s="9">
        <v>2024</v>
      </c>
      <c r="E20" s="10" t="s">
        <v>73</v>
      </c>
      <c r="F20" s="10"/>
      <c r="G20" s="10"/>
      <c r="H20" s="11"/>
      <c r="I20" s="9"/>
      <c r="J20" s="9" t="s">
        <v>15</v>
      </c>
      <c r="K20" s="9" t="s">
        <v>16</v>
      </c>
      <c r="L20" s="9" t="s">
        <v>7</v>
      </c>
      <c r="M20" s="12">
        <v>80000</v>
      </c>
      <c r="N20" s="12">
        <v>1000</v>
      </c>
      <c r="O20" s="12">
        <v>2000</v>
      </c>
      <c r="P20" s="12">
        <v>2000</v>
      </c>
      <c r="Q20" s="12">
        <v>1500</v>
      </c>
      <c r="R20" s="12">
        <v>100000</v>
      </c>
      <c r="S20" s="12">
        <v>15000</v>
      </c>
      <c r="T20" s="12">
        <v>10000</v>
      </c>
      <c r="U20" s="12">
        <v>12000</v>
      </c>
      <c r="V20" s="12">
        <v>10000</v>
      </c>
      <c r="W20" s="12"/>
      <c r="X20" s="12"/>
      <c r="Y20" s="12">
        <v>3000</v>
      </c>
      <c r="Z20" s="12">
        <f t="shared" si="0"/>
        <v>150000</v>
      </c>
      <c r="AA20" s="12">
        <f>+VLOOKUP(J20,Factores!$A$10:C33,3,0)</f>
        <v>1</v>
      </c>
      <c r="AB20" s="12">
        <f t="shared" si="1"/>
        <v>80000</v>
      </c>
      <c r="AC20" s="43">
        <f>+VLOOKUP(J20,Tabla2[#All],4,0)</f>
        <v>3.3639999999999999E-4</v>
      </c>
      <c r="AD20" s="47">
        <f>+AC20*AB20</f>
        <v>26.911999999999999</v>
      </c>
      <c r="AE20" s="60">
        <f>+VLOOKUP($J$8,Tabla2[[Energético]:[kCalorias eq/kWh eq]],5,0)</f>
        <v>1.16222E-3</v>
      </c>
      <c r="AF20" s="65">
        <f t="shared" si="3"/>
        <v>92.97760000000001</v>
      </c>
    </row>
    <row r="21" spans="1:32" x14ac:dyDescent="0.35">
      <c r="A21" s="4">
        <v>14</v>
      </c>
      <c r="B21" s="4" t="s">
        <v>45</v>
      </c>
      <c r="C21" s="4" t="s">
        <v>14</v>
      </c>
      <c r="D21" s="9">
        <v>2024</v>
      </c>
      <c r="E21" s="5" t="s">
        <v>74</v>
      </c>
      <c r="F21" s="5"/>
      <c r="G21" s="5"/>
      <c r="J21" s="4" t="s">
        <v>15</v>
      </c>
      <c r="K21" s="4" t="s">
        <v>16</v>
      </c>
      <c r="L21" s="9" t="s">
        <v>7</v>
      </c>
      <c r="M21" s="7">
        <v>81000</v>
      </c>
      <c r="N21" s="7">
        <v>1000</v>
      </c>
      <c r="O21" s="7">
        <v>2000</v>
      </c>
      <c r="P21" s="7">
        <v>2000</v>
      </c>
      <c r="Q21" s="7">
        <v>1500</v>
      </c>
      <c r="R21" s="7">
        <v>100000</v>
      </c>
      <c r="S21" s="7">
        <v>15000</v>
      </c>
      <c r="T21" s="7">
        <v>10000</v>
      </c>
      <c r="U21" s="7">
        <v>12000</v>
      </c>
      <c r="V21" s="7">
        <v>11000</v>
      </c>
      <c r="Y21" s="7">
        <v>3100</v>
      </c>
      <c r="Z21" s="12">
        <f t="shared" si="0"/>
        <v>151100</v>
      </c>
      <c r="AA21" s="12">
        <f>+VLOOKUP(J21,Factores!$A$10:C34,3,0)</f>
        <v>1</v>
      </c>
      <c r="AB21" s="12">
        <f t="shared" si="1"/>
        <v>81000</v>
      </c>
      <c r="AC21" s="44">
        <f>+VLOOKUP(J21,Tabla2[#All],4,0)</f>
        <v>3.3639999999999999E-4</v>
      </c>
      <c r="AD21" s="48">
        <f t="shared" ref="AD21:AD84" si="4">+AC21*AB21</f>
        <v>27.2484</v>
      </c>
      <c r="AE21" s="60">
        <f>+VLOOKUP($J$8,Tabla2[[Energético]:[kCalorias eq/kWh eq]],5,0)</f>
        <v>1.16222E-3</v>
      </c>
      <c r="AF21" s="65">
        <f t="shared" si="3"/>
        <v>94.13982</v>
      </c>
    </row>
    <row r="22" spans="1:32" x14ac:dyDescent="0.35">
      <c r="A22" s="4">
        <v>15</v>
      </c>
      <c r="B22" s="4" t="s">
        <v>45</v>
      </c>
      <c r="C22" s="4" t="s">
        <v>14</v>
      </c>
      <c r="D22" s="9">
        <v>2024</v>
      </c>
      <c r="E22" s="10" t="s">
        <v>75</v>
      </c>
      <c r="F22" s="5"/>
      <c r="G22" s="5"/>
      <c r="J22" s="4" t="s">
        <v>15</v>
      </c>
      <c r="K22" s="4" t="s">
        <v>16</v>
      </c>
      <c r="L22" s="9" t="s">
        <v>7</v>
      </c>
      <c r="M22" s="7">
        <v>82000</v>
      </c>
      <c r="N22" s="7">
        <v>1000</v>
      </c>
      <c r="O22" s="7">
        <v>2000</v>
      </c>
      <c r="P22" s="7">
        <v>2000</v>
      </c>
      <c r="Q22" s="7">
        <v>1500</v>
      </c>
      <c r="R22" s="7">
        <v>100000</v>
      </c>
      <c r="S22" s="7">
        <v>15000</v>
      </c>
      <c r="T22" s="7">
        <v>10000</v>
      </c>
      <c r="U22" s="7">
        <v>12000</v>
      </c>
      <c r="V22" s="7">
        <v>12000</v>
      </c>
      <c r="Y22" s="7">
        <v>3200</v>
      </c>
      <c r="Z22" s="12">
        <f t="shared" si="0"/>
        <v>152200</v>
      </c>
      <c r="AA22" s="12">
        <f>+VLOOKUP(J22,Factores!$A$10:C35,3,0)</f>
        <v>1</v>
      </c>
      <c r="AB22" s="12">
        <f t="shared" si="1"/>
        <v>82000</v>
      </c>
      <c r="AC22" s="44">
        <f>+VLOOKUP(J22,Tabla2[#All],4,0)</f>
        <v>3.3639999999999999E-4</v>
      </c>
      <c r="AD22" s="48">
        <f t="shared" si="4"/>
        <v>27.584799999999998</v>
      </c>
      <c r="AE22" s="60">
        <f>+VLOOKUP($J$8,Tabla2[[Energético]:[kCalorias eq/kWh eq]],5,0)</f>
        <v>1.16222E-3</v>
      </c>
      <c r="AF22" s="65">
        <f t="shared" si="3"/>
        <v>95.302040000000005</v>
      </c>
    </row>
    <row r="23" spans="1:32" x14ac:dyDescent="0.35">
      <c r="A23" s="4">
        <v>16</v>
      </c>
      <c r="B23" s="4" t="s">
        <v>45</v>
      </c>
      <c r="C23" s="4" t="s">
        <v>14</v>
      </c>
      <c r="D23" s="9">
        <v>2024</v>
      </c>
      <c r="E23" s="5" t="s">
        <v>76</v>
      </c>
      <c r="F23" s="5"/>
      <c r="G23" s="5"/>
      <c r="J23" s="4" t="s">
        <v>15</v>
      </c>
      <c r="K23" s="4" t="s">
        <v>16</v>
      </c>
      <c r="L23" s="9" t="s">
        <v>7</v>
      </c>
      <c r="M23" s="7">
        <v>83000</v>
      </c>
      <c r="N23" s="7">
        <v>1000</v>
      </c>
      <c r="O23" s="7">
        <v>2000</v>
      </c>
      <c r="P23" s="7">
        <v>2000</v>
      </c>
      <c r="Q23" s="7">
        <v>1500</v>
      </c>
      <c r="R23" s="7">
        <v>100000</v>
      </c>
      <c r="S23" s="7">
        <v>15000</v>
      </c>
      <c r="T23" s="7">
        <v>10000</v>
      </c>
      <c r="U23" s="7">
        <v>12000</v>
      </c>
      <c r="V23" s="7">
        <v>13000</v>
      </c>
      <c r="Y23" s="7">
        <v>3300</v>
      </c>
      <c r="Z23" s="12">
        <f t="shared" si="0"/>
        <v>153300</v>
      </c>
      <c r="AA23" s="12">
        <f>+VLOOKUP(J23,Factores!$A$10:C36,3,0)</f>
        <v>1</v>
      </c>
      <c r="AB23" s="12">
        <f t="shared" si="1"/>
        <v>83000</v>
      </c>
      <c r="AC23" s="44">
        <f>+VLOOKUP(J23,Tabla2[#All],4,0)</f>
        <v>3.3639999999999999E-4</v>
      </c>
      <c r="AD23" s="48">
        <f t="shared" si="4"/>
        <v>27.921199999999999</v>
      </c>
      <c r="AE23" s="60">
        <f>+VLOOKUP($J$8,Tabla2[[Energético]:[kCalorias eq/kWh eq]],5,0)</f>
        <v>1.16222E-3</v>
      </c>
      <c r="AF23" s="65">
        <f t="shared" si="3"/>
        <v>96.46426000000001</v>
      </c>
    </row>
    <row r="24" spans="1:32" x14ac:dyDescent="0.35">
      <c r="A24" s="4">
        <v>17</v>
      </c>
      <c r="B24" s="4" t="s">
        <v>45</v>
      </c>
      <c r="C24" s="4" t="s">
        <v>14</v>
      </c>
      <c r="D24" s="9">
        <v>2024</v>
      </c>
      <c r="E24" s="10" t="s">
        <v>77</v>
      </c>
      <c r="F24" s="5"/>
      <c r="G24" s="5"/>
      <c r="J24" s="4" t="s">
        <v>15</v>
      </c>
      <c r="K24" s="4" t="s">
        <v>16</v>
      </c>
      <c r="L24" s="9" t="s">
        <v>7</v>
      </c>
      <c r="M24" s="7">
        <v>84000</v>
      </c>
      <c r="N24" s="7">
        <v>1000</v>
      </c>
      <c r="O24" s="7">
        <v>2000</v>
      </c>
      <c r="P24" s="7">
        <v>2000</v>
      </c>
      <c r="Q24" s="7">
        <v>1500</v>
      </c>
      <c r="R24" s="7">
        <v>100000</v>
      </c>
      <c r="S24" s="7">
        <v>15000</v>
      </c>
      <c r="T24" s="7">
        <v>10000</v>
      </c>
      <c r="U24" s="7">
        <v>12000</v>
      </c>
      <c r="V24" s="7">
        <v>14000</v>
      </c>
      <c r="Y24" s="7">
        <v>3400</v>
      </c>
      <c r="Z24" s="12">
        <f t="shared" si="0"/>
        <v>154400</v>
      </c>
      <c r="AA24" s="12">
        <f>+VLOOKUP(J24,Factores!$A$10:C37,3,0)</f>
        <v>1</v>
      </c>
      <c r="AB24" s="12">
        <f t="shared" si="1"/>
        <v>84000</v>
      </c>
      <c r="AC24" s="44">
        <f>+VLOOKUP(J24,Tabla2[#All],4,0)</f>
        <v>3.3639999999999999E-4</v>
      </c>
      <c r="AD24" s="48">
        <f t="shared" si="4"/>
        <v>28.2576</v>
      </c>
      <c r="AE24" s="60">
        <f>+VLOOKUP($J$8,Tabla2[[Energético]:[kCalorias eq/kWh eq]],5,0)</f>
        <v>1.16222E-3</v>
      </c>
      <c r="AF24" s="65">
        <f t="shared" si="3"/>
        <v>97.626480000000001</v>
      </c>
    </row>
    <row r="25" spans="1:32" x14ac:dyDescent="0.35">
      <c r="A25" s="4">
        <v>18</v>
      </c>
      <c r="B25" s="4" t="s">
        <v>45</v>
      </c>
      <c r="C25" s="4" t="s">
        <v>14</v>
      </c>
      <c r="D25" s="9">
        <v>2024</v>
      </c>
      <c r="E25" s="5" t="s">
        <v>78</v>
      </c>
      <c r="F25" s="5"/>
      <c r="G25" s="5"/>
      <c r="J25" s="4" t="s">
        <v>15</v>
      </c>
      <c r="K25" s="4" t="s">
        <v>16</v>
      </c>
      <c r="L25" s="9" t="s">
        <v>7</v>
      </c>
      <c r="M25" s="7">
        <v>85000</v>
      </c>
      <c r="N25" s="7">
        <v>1000</v>
      </c>
      <c r="O25" s="7">
        <v>2000</v>
      </c>
      <c r="P25" s="7">
        <v>2000</v>
      </c>
      <c r="Q25" s="7">
        <v>1500</v>
      </c>
      <c r="R25" s="7">
        <v>100000</v>
      </c>
      <c r="S25" s="7">
        <v>15000</v>
      </c>
      <c r="T25" s="7">
        <v>10000</v>
      </c>
      <c r="U25" s="7">
        <v>12000</v>
      </c>
      <c r="V25" s="7">
        <v>15000</v>
      </c>
      <c r="Y25" s="7">
        <v>3500</v>
      </c>
      <c r="Z25" s="12">
        <f t="shared" si="0"/>
        <v>155500</v>
      </c>
      <c r="AA25" s="12">
        <f>+VLOOKUP(J25,Factores!$A$10:C38,3,0)</f>
        <v>1</v>
      </c>
      <c r="AB25" s="12">
        <f t="shared" si="1"/>
        <v>85000</v>
      </c>
      <c r="AC25" s="44">
        <f>+VLOOKUP(J25,Tabla2[#All],4,0)</f>
        <v>3.3639999999999999E-4</v>
      </c>
      <c r="AD25" s="48">
        <f t="shared" si="4"/>
        <v>28.593999999999998</v>
      </c>
      <c r="AE25" s="60">
        <f>+VLOOKUP($J$8,Tabla2[[Energético]:[kCalorias eq/kWh eq]],5,0)</f>
        <v>1.16222E-3</v>
      </c>
      <c r="AF25" s="65">
        <f t="shared" si="3"/>
        <v>98.788700000000006</v>
      </c>
    </row>
    <row r="26" spans="1:32" x14ac:dyDescent="0.35">
      <c r="A26" s="4">
        <v>19</v>
      </c>
      <c r="B26" s="4" t="s">
        <v>45</v>
      </c>
      <c r="C26" s="4" t="s">
        <v>14</v>
      </c>
      <c r="D26" s="9">
        <v>2024</v>
      </c>
      <c r="E26" s="10" t="s">
        <v>79</v>
      </c>
      <c r="F26" s="5"/>
      <c r="G26" s="5"/>
      <c r="J26" s="4" t="s">
        <v>15</v>
      </c>
      <c r="K26" s="4" t="s">
        <v>16</v>
      </c>
      <c r="L26" s="9" t="s">
        <v>7</v>
      </c>
      <c r="M26" s="7">
        <v>86000</v>
      </c>
      <c r="N26" s="7">
        <v>1000</v>
      </c>
      <c r="O26" s="7">
        <v>2000</v>
      </c>
      <c r="P26" s="7">
        <v>2000</v>
      </c>
      <c r="Q26" s="7">
        <v>1500</v>
      </c>
      <c r="R26" s="7">
        <v>100000</v>
      </c>
      <c r="S26" s="7">
        <v>15000</v>
      </c>
      <c r="T26" s="7">
        <v>10000</v>
      </c>
      <c r="U26" s="7">
        <v>12000</v>
      </c>
      <c r="V26" s="7">
        <v>16000</v>
      </c>
      <c r="Y26" s="7">
        <v>3600</v>
      </c>
      <c r="Z26" s="12">
        <f t="shared" si="0"/>
        <v>156600</v>
      </c>
      <c r="AA26" s="12">
        <f>+VLOOKUP(J26,Factores!$A$10:C39,3,0)</f>
        <v>1</v>
      </c>
      <c r="AB26" s="12">
        <f t="shared" si="1"/>
        <v>86000</v>
      </c>
      <c r="AC26" s="44">
        <f>+VLOOKUP(J26,Tabla2[#All],4,0)</f>
        <v>3.3639999999999999E-4</v>
      </c>
      <c r="AD26" s="48">
        <f t="shared" si="4"/>
        <v>28.930399999999999</v>
      </c>
      <c r="AE26" s="60">
        <f>+VLOOKUP($J$8,Tabla2[[Energético]:[kCalorias eq/kWh eq]],5,0)</f>
        <v>1.16222E-3</v>
      </c>
      <c r="AF26" s="65">
        <f t="shared" si="3"/>
        <v>99.950920000000011</v>
      </c>
    </row>
    <row r="27" spans="1:32" x14ac:dyDescent="0.35">
      <c r="A27" s="4">
        <v>20</v>
      </c>
      <c r="B27" s="4" t="s">
        <v>45</v>
      </c>
      <c r="C27" s="4" t="s">
        <v>14</v>
      </c>
      <c r="D27" s="9">
        <v>2024</v>
      </c>
      <c r="E27" s="5" t="s">
        <v>80</v>
      </c>
      <c r="F27" s="5"/>
      <c r="G27" s="5"/>
      <c r="J27" s="4" t="s">
        <v>15</v>
      </c>
      <c r="K27" s="4" t="s">
        <v>16</v>
      </c>
      <c r="L27" s="9" t="s">
        <v>7</v>
      </c>
      <c r="M27" s="7">
        <v>87000</v>
      </c>
      <c r="N27" s="7">
        <v>1000</v>
      </c>
      <c r="O27" s="7">
        <v>2000</v>
      </c>
      <c r="P27" s="7">
        <v>2000</v>
      </c>
      <c r="Q27" s="7">
        <v>1500</v>
      </c>
      <c r="R27" s="7">
        <v>100000</v>
      </c>
      <c r="S27" s="7">
        <v>15000</v>
      </c>
      <c r="T27" s="7">
        <v>10000</v>
      </c>
      <c r="U27" s="7">
        <v>12000</v>
      </c>
      <c r="V27" s="7">
        <v>17000</v>
      </c>
      <c r="Y27" s="7">
        <v>3700</v>
      </c>
      <c r="Z27" s="12">
        <f t="shared" si="0"/>
        <v>157700</v>
      </c>
      <c r="AA27" s="12">
        <f>+VLOOKUP(J27,Factores!$A$10:C40,3,0)</f>
        <v>1</v>
      </c>
      <c r="AB27" s="12">
        <f t="shared" si="1"/>
        <v>87000</v>
      </c>
      <c r="AC27" s="44">
        <f>+VLOOKUP(J27,Tabla2[#All],4,0)</f>
        <v>3.3639999999999999E-4</v>
      </c>
      <c r="AD27" s="48">
        <f t="shared" si="4"/>
        <v>29.2668</v>
      </c>
      <c r="AE27" s="60">
        <f>+VLOOKUP($J$8,Tabla2[[Energético]:[kCalorias eq/kWh eq]],5,0)</f>
        <v>1.16222E-3</v>
      </c>
      <c r="AF27" s="65">
        <f t="shared" si="3"/>
        <v>101.11314</v>
      </c>
    </row>
    <row r="28" spans="1:32" x14ac:dyDescent="0.35">
      <c r="A28" s="4">
        <v>21</v>
      </c>
      <c r="B28" s="4" t="s">
        <v>45</v>
      </c>
      <c r="C28" s="4" t="s">
        <v>14</v>
      </c>
      <c r="D28" s="9">
        <v>2024</v>
      </c>
      <c r="E28" s="10" t="s">
        <v>81</v>
      </c>
      <c r="F28" s="5"/>
      <c r="G28" s="5"/>
      <c r="J28" s="4" t="s">
        <v>15</v>
      </c>
      <c r="K28" s="4" t="s">
        <v>16</v>
      </c>
      <c r="L28" s="9" t="s">
        <v>7</v>
      </c>
      <c r="M28" s="7">
        <v>88000</v>
      </c>
      <c r="N28" s="7">
        <v>1000</v>
      </c>
      <c r="O28" s="7">
        <v>2000</v>
      </c>
      <c r="P28" s="7">
        <v>2000</v>
      </c>
      <c r="Q28" s="7">
        <v>1500</v>
      </c>
      <c r="R28" s="7">
        <v>100000</v>
      </c>
      <c r="S28" s="7">
        <v>15000</v>
      </c>
      <c r="T28" s="7">
        <v>10000</v>
      </c>
      <c r="U28" s="7">
        <v>12000</v>
      </c>
      <c r="V28" s="7">
        <v>18000</v>
      </c>
      <c r="Y28" s="7">
        <v>3800</v>
      </c>
      <c r="Z28" s="12">
        <f t="shared" si="0"/>
        <v>158800</v>
      </c>
      <c r="AA28" s="12">
        <f>+VLOOKUP(J28,Factores!$A$10:C41,3,0)</f>
        <v>1</v>
      </c>
      <c r="AB28" s="12">
        <f t="shared" si="1"/>
        <v>88000</v>
      </c>
      <c r="AC28" s="44">
        <f>+VLOOKUP(J28,Tabla2[#All],4,0)</f>
        <v>3.3639999999999999E-4</v>
      </c>
      <c r="AD28" s="48">
        <f t="shared" si="4"/>
        <v>29.603199999999998</v>
      </c>
      <c r="AE28" s="60">
        <f>+VLOOKUP($J$8,Tabla2[[Energético]:[kCalorias eq/kWh eq]],5,0)</f>
        <v>1.16222E-3</v>
      </c>
      <c r="AF28" s="65">
        <f t="shared" si="3"/>
        <v>102.27536000000001</v>
      </c>
    </row>
    <row r="29" spans="1:32" x14ac:dyDescent="0.35">
      <c r="A29" s="4">
        <v>22</v>
      </c>
      <c r="B29" s="4" t="s">
        <v>45</v>
      </c>
      <c r="C29" s="4" t="s">
        <v>14</v>
      </c>
      <c r="D29" s="9">
        <v>2024</v>
      </c>
      <c r="E29" s="5" t="s">
        <v>82</v>
      </c>
      <c r="F29" s="5"/>
      <c r="G29" s="5"/>
      <c r="J29" s="4" t="s">
        <v>15</v>
      </c>
      <c r="K29" s="4" t="s">
        <v>16</v>
      </c>
      <c r="L29" s="9" t="s">
        <v>7</v>
      </c>
      <c r="M29" s="7">
        <v>89000</v>
      </c>
      <c r="N29" s="7">
        <v>1000</v>
      </c>
      <c r="O29" s="7">
        <v>2000</v>
      </c>
      <c r="P29" s="7">
        <v>2000</v>
      </c>
      <c r="Q29" s="7">
        <v>1500</v>
      </c>
      <c r="R29" s="7">
        <v>100000</v>
      </c>
      <c r="S29" s="7">
        <v>15000</v>
      </c>
      <c r="T29" s="7">
        <v>10000</v>
      </c>
      <c r="U29" s="7">
        <v>12000</v>
      </c>
      <c r="V29" s="7">
        <v>19000</v>
      </c>
      <c r="Y29" s="7">
        <v>3900</v>
      </c>
      <c r="Z29" s="12">
        <f t="shared" si="0"/>
        <v>159900</v>
      </c>
      <c r="AA29" s="12">
        <f>+VLOOKUP(J29,Factores!$A$10:C42,3,0)</f>
        <v>1</v>
      </c>
      <c r="AB29" s="12">
        <f t="shared" si="1"/>
        <v>89000</v>
      </c>
      <c r="AC29" s="44">
        <f>+VLOOKUP(J29,Tabla2[#All],4,0)</f>
        <v>3.3639999999999999E-4</v>
      </c>
      <c r="AD29" s="48">
        <f t="shared" si="4"/>
        <v>29.939599999999999</v>
      </c>
      <c r="AE29" s="60">
        <f>+VLOOKUP($J$8,Tabla2[[Energético]:[kCalorias eq/kWh eq]],5,0)</f>
        <v>1.16222E-3</v>
      </c>
      <c r="AF29" s="65">
        <f t="shared" si="3"/>
        <v>103.43758000000001</v>
      </c>
    </row>
    <row r="30" spans="1:32" x14ac:dyDescent="0.35">
      <c r="A30" s="4">
        <v>23</v>
      </c>
      <c r="B30" s="4" t="s">
        <v>45</v>
      </c>
      <c r="C30" s="4" t="s">
        <v>14</v>
      </c>
      <c r="D30" s="9">
        <v>2024</v>
      </c>
      <c r="E30" s="10" t="s">
        <v>83</v>
      </c>
      <c r="F30" s="5"/>
      <c r="G30" s="5"/>
      <c r="J30" s="4" t="s">
        <v>15</v>
      </c>
      <c r="K30" s="4" t="s">
        <v>16</v>
      </c>
      <c r="L30" s="9" t="s">
        <v>7</v>
      </c>
      <c r="M30" s="7">
        <v>90000</v>
      </c>
      <c r="N30" s="7">
        <v>1000</v>
      </c>
      <c r="O30" s="7">
        <v>2000</v>
      </c>
      <c r="P30" s="7">
        <v>2000</v>
      </c>
      <c r="Q30" s="7">
        <v>1500</v>
      </c>
      <c r="R30" s="7">
        <v>100000</v>
      </c>
      <c r="S30" s="7">
        <v>15000</v>
      </c>
      <c r="T30" s="7">
        <v>10000</v>
      </c>
      <c r="U30" s="7">
        <v>12000</v>
      </c>
      <c r="V30" s="7">
        <v>20000</v>
      </c>
      <c r="Y30" s="7">
        <v>4000</v>
      </c>
      <c r="Z30" s="12">
        <f t="shared" si="0"/>
        <v>161000</v>
      </c>
      <c r="AA30" s="12">
        <f>+VLOOKUP(J30,Factores!$A$10:C43,3,0)</f>
        <v>1</v>
      </c>
      <c r="AB30" s="12">
        <f t="shared" si="1"/>
        <v>90000</v>
      </c>
      <c r="AC30" s="44">
        <f>+VLOOKUP(J30,Tabla2[#All],4,0)</f>
        <v>3.3639999999999999E-4</v>
      </c>
      <c r="AD30" s="48">
        <f t="shared" si="4"/>
        <v>30.276</v>
      </c>
      <c r="AE30" s="60">
        <f>+VLOOKUP($J$8,Tabla2[[Energético]:[kCalorias eq/kWh eq]],5,0)</f>
        <v>1.16222E-3</v>
      </c>
      <c r="AF30" s="65">
        <f t="shared" si="3"/>
        <v>104.5998</v>
      </c>
    </row>
    <row r="31" spans="1:32" x14ac:dyDescent="0.35">
      <c r="A31" s="4">
        <v>24</v>
      </c>
      <c r="B31" s="4" t="s">
        <v>45</v>
      </c>
      <c r="C31" s="4" t="s">
        <v>14</v>
      </c>
      <c r="D31" s="9">
        <v>2024</v>
      </c>
      <c r="E31" s="5" t="s">
        <v>84</v>
      </c>
      <c r="F31" s="5"/>
      <c r="G31" s="5"/>
      <c r="J31" s="4" t="s">
        <v>15</v>
      </c>
      <c r="K31" s="4" t="s">
        <v>16</v>
      </c>
      <c r="L31" s="9" t="s">
        <v>7</v>
      </c>
      <c r="M31" s="7">
        <v>91000</v>
      </c>
      <c r="N31" s="7">
        <v>1000</v>
      </c>
      <c r="O31" s="7">
        <v>2000</v>
      </c>
      <c r="P31" s="7">
        <v>2000</v>
      </c>
      <c r="Q31" s="7">
        <v>1500</v>
      </c>
      <c r="R31" s="7">
        <v>100000</v>
      </c>
      <c r="S31" s="7">
        <v>15000</v>
      </c>
      <c r="T31" s="7">
        <v>10000</v>
      </c>
      <c r="U31" s="7">
        <v>12000</v>
      </c>
      <c r="V31" s="7">
        <v>21000</v>
      </c>
      <c r="Y31" s="7">
        <v>4100</v>
      </c>
      <c r="Z31" s="12">
        <f t="shared" si="0"/>
        <v>162100</v>
      </c>
      <c r="AA31" s="12">
        <f>+VLOOKUP(J31,Factores!$A$10:C44,3,0)</f>
        <v>1</v>
      </c>
      <c r="AB31" s="12">
        <f t="shared" si="1"/>
        <v>91000</v>
      </c>
      <c r="AC31" s="44">
        <f>+VLOOKUP(J31,Tabla2[#All],4,0)</f>
        <v>3.3639999999999999E-4</v>
      </c>
      <c r="AD31" s="48">
        <f t="shared" si="4"/>
        <v>30.612400000000001</v>
      </c>
      <c r="AE31" s="60">
        <f>+VLOOKUP($J$8,Tabla2[[Energético]:[kCalorias eq/kWh eq]],5,0)</f>
        <v>1.16222E-3</v>
      </c>
      <c r="AF31" s="65">
        <f t="shared" si="3"/>
        <v>105.76202000000001</v>
      </c>
    </row>
    <row r="32" spans="1:32" x14ac:dyDescent="0.35">
      <c r="A32" s="4">
        <v>25</v>
      </c>
      <c r="B32" s="4" t="s">
        <v>45</v>
      </c>
      <c r="C32" s="4" t="s">
        <v>41</v>
      </c>
      <c r="D32" s="4">
        <v>2023</v>
      </c>
      <c r="E32" s="5" t="s">
        <v>86</v>
      </c>
      <c r="F32" s="5"/>
      <c r="G32" s="5"/>
      <c r="H32" s="4"/>
      <c r="J32" s="4" t="s">
        <v>28</v>
      </c>
      <c r="K32" s="4" t="s">
        <v>42</v>
      </c>
      <c r="L32" s="7" t="s">
        <v>43</v>
      </c>
      <c r="M32" s="7">
        <v>21000</v>
      </c>
      <c r="R32" s="7">
        <v>100000</v>
      </c>
      <c r="W32" s="7">
        <v>30000</v>
      </c>
      <c r="Z32" s="12">
        <f t="shared" si="0"/>
        <v>130000</v>
      </c>
      <c r="AA32" s="12">
        <f>+VLOOKUP(J32,Factores!$A$10:C45,3,0)</f>
        <v>10.86</v>
      </c>
      <c r="AB32" s="7">
        <f>+AA32*M32</f>
        <v>228060</v>
      </c>
      <c r="AC32" s="44">
        <f>+VLOOKUP(J32,Tabla2[#All],4,0)</f>
        <v>2.025594E-4</v>
      </c>
      <c r="AD32" s="48">
        <f t="shared" si="4"/>
        <v>46.195696763999997</v>
      </c>
      <c r="AE32" s="60">
        <f>+VLOOKUP($J$8,Tabla2[[Energético]:[kCalorias eq/kWh eq]],5,0)</f>
        <v>1.16222E-3</v>
      </c>
      <c r="AF32" s="65">
        <f t="shared" si="3"/>
        <v>265.05589320000001</v>
      </c>
    </row>
    <row r="33" spans="1:32" x14ac:dyDescent="0.35">
      <c r="A33" s="4">
        <v>26</v>
      </c>
      <c r="B33" s="4" t="s">
        <v>45</v>
      </c>
      <c r="C33" s="4" t="s">
        <v>41</v>
      </c>
      <c r="D33" s="4">
        <v>2023</v>
      </c>
      <c r="E33" s="5" t="s">
        <v>87</v>
      </c>
      <c r="F33" s="5"/>
      <c r="G33" s="5"/>
      <c r="H33" s="4"/>
      <c r="J33" s="4" t="s">
        <v>28</v>
      </c>
      <c r="K33" s="4" t="s">
        <v>42</v>
      </c>
      <c r="L33" s="7" t="s">
        <v>43</v>
      </c>
      <c r="M33" s="7">
        <v>22000</v>
      </c>
      <c r="R33" s="7">
        <v>100000</v>
      </c>
      <c r="W33" s="7">
        <v>30000</v>
      </c>
      <c r="Z33" s="12">
        <f t="shared" si="0"/>
        <v>130000</v>
      </c>
      <c r="AA33" s="12">
        <f>+VLOOKUP(J33,Factores!$A$10:C46,3,0)</f>
        <v>10.86</v>
      </c>
      <c r="AB33" s="7">
        <f t="shared" ref="AB33:AB96" si="5">+AA33*M33</f>
        <v>238920</v>
      </c>
      <c r="AC33" s="44">
        <f>+VLOOKUP(J33,Tabla2[#All],4,0)</f>
        <v>2.025594E-4</v>
      </c>
      <c r="AD33" s="48">
        <f t="shared" si="4"/>
        <v>48.395491847999999</v>
      </c>
      <c r="AE33" s="60">
        <f>+VLOOKUP($J$8,Tabla2[[Energético]:[kCalorias eq/kWh eq]],5,0)</f>
        <v>1.16222E-3</v>
      </c>
      <c r="AF33" s="65">
        <f t="shared" si="3"/>
        <v>277.67760240000001</v>
      </c>
    </row>
    <row r="34" spans="1:32" x14ac:dyDescent="0.35">
      <c r="A34" s="4">
        <v>27</v>
      </c>
      <c r="B34" s="4" t="s">
        <v>45</v>
      </c>
      <c r="C34" s="4" t="s">
        <v>41</v>
      </c>
      <c r="D34" s="4">
        <v>2023</v>
      </c>
      <c r="E34" s="5" t="s">
        <v>88</v>
      </c>
      <c r="F34" s="5"/>
      <c r="G34" s="5"/>
      <c r="H34" s="4"/>
      <c r="J34" s="4" t="s">
        <v>28</v>
      </c>
      <c r="K34" s="4" t="s">
        <v>42</v>
      </c>
      <c r="L34" s="7" t="s">
        <v>43</v>
      </c>
      <c r="M34" s="7">
        <v>23000</v>
      </c>
      <c r="R34" s="7">
        <v>100000</v>
      </c>
      <c r="W34" s="7">
        <v>30000</v>
      </c>
      <c r="Z34" s="12">
        <f t="shared" si="0"/>
        <v>130000</v>
      </c>
      <c r="AA34" s="12">
        <f>+VLOOKUP(J34,Factores!$A$10:C47,3,0)</f>
        <v>10.86</v>
      </c>
      <c r="AB34" s="7">
        <f t="shared" si="5"/>
        <v>249780</v>
      </c>
      <c r="AC34" s="44">
        <f>+VLOOKUP(J34,Tabla2[#All],4,0)</f>
        <v>2.025594E-4</v>
      </c>
      <c r="AD34" s="48">
        <f t="shared" si="4"/>
        <v>50.595286932</v>
      </c>
      <c r="AE34" s="60">
        <f>+VLOOKUP($J$8,Tabla2[[Energético]:[kCalorias eq/kWh eq]],5,0)</f>
        <v>1.16222E-3</v>
      </c>
      <c r="AF34" s="65">
        <f t="shared" si="3"/>
        <v>290.29931160000001</v>
      </c>
    </row>
    <row r="35" spans="1:32" x14ac:dyDescent="0.35">
      <c r="A35" s="4">
        <v>28</v>
      </c>
      <c r="B35" s="4" t="s">
        <v>45</v>
      </c>
      <c r="C35" s="4" t="s">
        <v>41</v>
      </c>
      <c r="D35" s="4">
        <v>2023</v>
      </c>
      <c r="E35" s="5" t="s">
        <v>89</v>
      </c>
      <c r="F35" s="5"/>
      <c r="G35" s="5"/>
      <c r="H35" s="4"/>
      <c r="J35" s="4" t="s">
        <v>28</v>
      </c>
      <c r="K35" s="4" t="s">
        <v>42</v>
      </c>
      <c r="L35" s="7" t="s">
        <v>43</v>
      </c>
      <c r="M35" s="7">
        <v>24000</v>
      </c>
      <c r="R35" s="7">
        <v>100000</v>
      </c>
      <c r="W35" s="7">
        <v>30000</v>
      </c>
      <c r="Z35" s="12">
        <f t="shared" si="0"/>
        <v>130000</v>
      </c>
      <c r="AA35" s="12">
        <f>+VLOOKUP(J35,Factores!$A$10:C48,3,0)</f>
        <v>10.86</v>
      </c>
      <c r="AB35" s="7">
        <f t="shared" si="5"/>
        <v>260640</v>
      </c>
      <c r="AC35" s="44">
        <f>+VLOOKUP(J35,Tabla2[#All],4,0)</f>
        <v>2.025594E-4</v>
      </c>
      <c r="AD35" s="48">
        <f t="shared" si="4"/>
        <v>52.795082016000002</v>
      </c>
      <c r="AE35" s="60">
        <f>+VLOOKUP($J$8,Tabla2[[Energético]:[kCalorias eq/kWh eq]],5,0)</f>
        <v>1.16222E-3</v>
      </c>
      <c r="AF35" s="65">
        <f t="shared" si="3"/>
        <v>302.92102080000001</v>
      </c>
    </row>
    <row r="36" spans="1:32" x14ac:dyDescent="0.35">
      <c r="A36" s="4">
        <v>29</v>
      </c>
      <c r="B36" s="4" t="s">
        <v>45</v>
      </c>
      <c r="C36" s="4" t="s">
        <v>41</v>
      </c>
      <c r="D36" s="4">
        <v>2023</v>
      </c>
      <c r="E36" s="5" t="s">
        <v>90</v>
      </c>
      <c r="F36" s="5"/>
      <c r="G36" s="5"/>
      <c r="H36" s="4"/>
      <c r="J36" s="4" t="s">
        <v>28</v>
      </c>
      <c r="K36" s="4" t="s">
        <v>42</v>
      </c>
      <c r="L36" s="7" t="s">
        <v>43</v>
      </c>
      <c r="M36" s="7">
        <v>25000</v>
      </c>
      <c r="R36" s="7">
        <v>100000</v>
      </c>
      <c r="W36" s="7">
        <v>30000</v>
      </c>
      <c r="Z36" s="12">
        <f t="shared" si="0"/>
        <v>130000</v>
      </c>
      <c r="AA36" s="12">
        <f>+VLOOKUP(J36,Factores!$A$10:C49,3,0)</f>
        <v>10.86</v>
      </c>
      <c r="AB36" s="7">
        <f t="shared" si="5"/>
        <v>271500</v>
      </c>
      <c r="AC36" s="44">
        <f>+VLOOKUP(J36,Tabla2[#All],4,0)</f>
        <v>2.025594E-4</v>
      </c>
      <c r="AD36" s="48">
        <f t="shared" si="4"/>
        <v>54.994877099999997</v>
      </c>
      <c r="AE36" s="60">
        <f>+VLOOKUP($J$8,Tabla2[[Energético]:[kCalorias eq/kWh eq]],5,0)</f>
        <v>1.16222E-3</v>
      </c>
      <c r="AF36" s="65">
        <f t="shared" si="3"/>
        <v>315.54273000000001</v>
      </c>
    </row>
    <row r="37" spans="1:32" x14ac:dyDescent="0.35">
      <c r="A37" s="4">
        <v>30</v>
      </c>
      <c r="B37" s="4" t="s">
        <v>45</v>
      </c>
      <c r="C37" s="4" t="s">
        <v>41</v>
      </c>
      <c r="D37" s="4">
        <v>2023</v>
      </c>
      <c r="E37" s="5" t="s">
        <v>91</v>
      </c>
      <c r="F37" s="5"/>
      <c r="G37" s="5"/>
      <c r="H37" s="4"/>
      <c r="J37" s="4" t="s">
        <v>28</v>
      </c>
      <c r="K37" s="4" t="s">
        <v>42</v>
      </c>
      <c r="L37" s="7" t="s">
        <v>43</v>
      </c>
      <c r="M37" s="7">
        <v>26000</v>
      </c>
      <c r="R37" s="7">
        <v>100000</v>
      </c>
      <c r="W37" s="7">
        <v>30000</v>
      </c>
      <c r="Z37" s="12">
        <f t="shared" si="0"/>
        <v>130000</v>
      </c>
      <c r="AA37" s="12">
        <f>+VLOOKUP(J37,Factores!$A$10:C50,3,0)</f>
        <v>10.86</v>
      </c>
      <c r="AB37" s="7">
        <f t="shared" si="5"/>
        <v>282360</v>
      </c>
      <c r="AC37" s="44">
        <f>+VLOOKUP(J37,Tabla2[#All],4,0)</f>
        <v>2.025594E-4</v>
      </c>
      <c r="AD37" s="48">
        <f t="shared" si="4"/>
        <v>57.194672183999998</v>
      </c>
      <c r="AE37" s="60">
        <f>+VLOOKUP($J$8,Tabla2[[Energético]:[kCalorias eq/kWh eq]],5,0)</f>
        <v>1.16222E-3</v>
      </c>
      <c r="AF37" s="65">
        <f t="shared" si="3"/>
        <v>328.1644392</v>
      </c>
    </row>
    <row r="38" spans="1:32" x14ac:dyDescent="0.35">
      <c r="A38" s="4">
        <v>31</v>
      </c>
      <c r="B38" s="4" t="s">
        <v>45</v>
      </c>
      <c r="C38" s="4" t="s">
        <v>41</v>
      </c>
      <c r="D38" s="4">
        <v>2023</v>
      </c>
      <c r="E38" s="5" t="s">
        <v>92</v>
      </c>
      <c r="F38" s="5"/>
      <c r="G38" s="5"/>
      <c r="H38" s="4"/>
      <c r="J38" s="4" t="s">
        <v>28</v>
      </c>
      <c r="K38" s="4" t="s">
        <v>42</v>
      </c>
      <c r="L38" s="7" t="s">
        <v>43</v>
      </c>
      <c r="M38" s="7">
        <v>27000</v>
      </c>
      <c r="R38" s="7">
        <v>100000</v>
      </c>
      <c r="W38" s="7">
        <v>30000</v>
      </c>
      <c r="Z38" s="12">
        <f t="shared" si="0"/>
        <v>130000</v>
      </c>
      <c r="AA38" s="12">
        <f>+VLOOKUP(J38,Factores!$A$10:C51,3,0)</f>
        <v>10.86</v>
      </c>
      <c r="AB38" s="7">
        <f t="shared" si="5"/>
        <v>293220</v>
      </c>
      <c r="AC38" s="44">
        <f>+VLOOKUP(J38,Tabla2[#All],4,0)</f>
        <v>2.025594E-4</v>
      </c>
      <c r="AD38" s="48">
        <f t="shared" si="4"/>
        <v>59.394467268</v>
      </c>
      <c r="AE38" s="60">
        <f>+VLOOKUP($J$8,Tabla2[[Energético]:[kCalorias eq/kWh eq]],5,0)</f>
        <v>1.16222E-3</v>
      </c>
      <c r="AF38" s="65">
        <f t="shared" si="3"/>
        <v>340.7861484</v>
      </c>
    </row>
    <row r="39" spans="1:32" x14ac:dyDescent="0.35">
      <c r="A39" s="4">
        <v>32</v>
      </c>
      <c r="B39" s="4" t="s">
        <v>45</v>
      </c>
      <c r="C39" s="4" t="s">
        <v>41</v>
      </c>
      <c r="D39" s="4">
        <v>2023</v>
      </c>
      <c r="E39" s="5" t="s">
        <v>93</v>
      </c>
      <c r="F39" s="5"/>
      <c r="G39" s="5"/>
      <c r="H39" s="4"/>
      <c r="J39" s="4" t="s">
        <v>28</v>
      </c>
      <c r="K39" s="4" t="s">
        <v>42</v>
      </c>
      <c r="L39" s="7" t="s">
        <v>43</v>
      </c>
      <c r="M39" s="7">
        <v>28000</v>
      </c>
      <c r="R39" s="7">
        <v>100000</v>
      </c>
      <c r="W39" s="7">
        <v>30000</v>
      </c>
      <c r="Z39" s="12">
        <f t="shared" si="0"/>
        <v>130000</v>
      </c>
      <c r="AA39" s="12">
        <f>+VLOOKUP(J39,Factores!$A$10:C52,3,0)</f>
        <v>10.86</v>
      </c>
      <c r="AB39" s="7">
        <f t="shared" si="5"/>
        <v>304080</v>
      </c>
      <c r="AC39" s="44">
        <f>+VLOOKUP(J39,Tabla2[#All],4,0)</f>
        <v>2.025594E-4</v>
      </c>
      <c r="AD39" s="48">
        <f t="shared" si="4"/>
        <v>61.594262352000001</v>
      </c>
      <c r="AE39" s="60">
        <f>+VLOOKUP($J$8,Tabla2[[Energético]:[kCalorias eq/kWh eq]],5,0)</f>
        <v>1.16222E-3</v>
      </c>
      <c r="AF39" s="65">
        <f t="shared" si="3"/>
        <v>353.4078576</v>
      </c>
    </row>
    <row r="40" spans="1:32" x14ac:dyDescent="0.35">
      <c r="A40" s="4">
        <v>33</v>
      </c>
      <c r="B40" s="4" t="s">
        <v>45</v>
      </c>
      <c r="C40" s="4" t="s">
        <v>41</v>
      </c>
      <c r="D40" s="4">
        <v>2023</v>
      </c>
      <c r="E40" s="5" t="s">
        <v>94</v>
      </c>
      <c r="F40" s="5"/>
      <c r="G40" s="5"/>
      <c r="H40" s="4"/>
      <c r="J40" s="4" t="s">
        <v>28</v>
      </c>
      <c r="K40" s="4" t="s">
        <v>42</v>
      </c>
      <c r="L40" s="7" t="s">
        <v>43</v>
      </c>
      <c r="M40" s="7">
        <v>29000</v>
      </c>
      <c r="R40" s="7">
        <v>100000</v>
      </c>
      <c r="W40" s="7">
        <v>30000</v>
      </c>
      <c r="Z40" s="12">
        <f t="shared" si="0"/>
        <v>130000</v>
      </c>
      <c r="AA40" s="12">
        <f>+VLOOKUP(J40,Factores!$A$10:C53,3,0)</f>
        <v>10.86</v>
      </c>
      <c r="AB40" s="7">
        <f t="shared" si="5"/>
        <v>314940</v>
      </c>
      <c r="AC40" s="44">
        <f>+VLOOKUP(J40,Tabla2[#All],4,0)</f>
        <v>2.025594E-4</v>
      </c>
      <c r="AD40" s="48">
        <f t="shared" si="4"/>
        <v>63.794057435999996</v>
      </c>
      <c r="AE40" s="60">
        <f>+VLOOKUP($J$8,Tabla2[[Energético]:[kCalorias eq/kWh eq]],5,0)</f>
        <v>1.16222E-3</v>
      </c>
      <c r="AF40" s="65">
        <f t="shared" si="3"/>
        <v>366.0295668</v>
      </c>
    </row>
    <row r="41" spans="1:32" x14ac:dyDescent="0.35">
      <c r="A41" s="4">
        <v>34</v>
      </c>
      <c r="B41" s="4" t="s">
        <v>45</v>
      </c>
      <c r="C41" s="4" t="s">
        <v>41</v>
      </c>
      <c r="D41" s="4">
        <v>2023</v>
      </c>
      <c r="E41" s="5" t="s">
        <v>95</v>
      </c>
      <c r="F41" s="5"/>
      <c r="G41" s="5"/>
      <c r="H41" s="4"/>
      <c r="J41" s="4" t="s">
        <v>28</v>
      </c>
      <c r="K41" s="4" t="s">
        <v>42</v>
      </c>
      <c r="L41" s="7" t="s">
        <v>43</v>
      </c>
      <c r="M41" s="7">
        <v>30000</v>
      </c>
      <c r="R41" s="7">
        <v>100000</v>
      </c>
      <c r="W41" s="7">
        <v>30000</v>
      </c>
      <c r="Z41" s="12">
        <f t="shared" si="0"/>
        <v>130000</v>
      </c>
      <c r="AA41" s="12">
        <f>+VLOOKUP(J41,Factores!$A$10:C54,3,0)</f>
        <v>10.86</v>
      </c>
      <c r="AB41" s="7">
        <f t="shared" si="5"/>
        <v>325800</v>
      </c>
      <c r="AC41" s="44">
        <f>+VLOOKUP(J41,Tabla2[#All],4,0)</f>
        <v>2.025594E-4</v>
      </c>
      <c r="AD41" s="48">
        <f t="shared" si="4"/>
        <v>65.993852520000004</v>
      </c>
      <c r="AE41" s="60">
        <f>+VLOOKUP($J$8,Tabla2[[Energético]:[kCalorias eq/kWh eq]],5,0)</f>
        <v>1.16222E-3</v>
      </c>
      <c r="AF41" s="65">
        <f t="shared" si="3"/>
        <v>378.651276</v>
      </c>
    </row>
    <row r="42" spans="1:32" x14ac:dyDescent="0.35">
      <c r="A42" s="4">
        <v>35</v>
      </c>
      <c r="B42" s="4" t="s">
        <v>45</v>
      </c>
      <c r="C42" s="4" t="s">
        <v>41</v>
      </c>
      <c r="D42" s="4">
        <v>2023</v>
      </c>
      <c r="E42" s="5" t="s">
        <v>96</v>
      </c>
      <c r="F42" s="5"/>
      <c r="G42" s="5"/>
      <c r="H42" s="4"/>
      <c r="J42" s="4" t="s">
        <v>28</v>
      </c>
      <c r="K42" s="4" t="s">
        <v>42</v>
      </c>
      <c r="L42" s="7" t="s">
        <v>43</v>
      </c>
      <c r="M42" s="7">
        <v>31000</v>
      </c>
      <c r="R42" s="7">
        <v>100000</v>
      </c>
      <c r="W42" s="7">
        <v>30000</v>
      </c>
      <c r="Z42" s="12">
        <f t="shared" si="0"/>
        <v>130000</v>
      </c>
      <c r="AA42" s="12">
        <f>+VLOOKUP(J42,Factores!$A$10:C55,3,0)</f>
        <v>10.86</v>
      </c>
      <c r="AB42" s="7">
        <f t="shared" si="5"/>
        <v>336660</v>
      </c>
      <c r="AC42" s="44">
        <f>+VLOOKUP(J42,Tabla2[#All],4,0)</f>
        <v>2.025594E-4</v>
      </c>
      <c r="AD42" s="48">
        <f t="shared" si="4"/>
        <v>68.193647604000006</v>
      </c>
      <c r="AE42" s="60">
        <f>+VLOOKUP($J$8,Tabla2[[Energético]:[kCalorias eq/kWh eq]],5,0)</f>
        <v>1.16222E-3</v>
      </c>
      <c r="AF42" s="65">
        <f t="shared" si="3"/>
        <v>391.27298519999999</v>
      </c>
    </row>
    <row r="43" spans="1:32" x14ac:dyDescent="0.35">
      <c r="A43" s="4">
        <v>36</v>
      </c>
      <c r="B43" s="4" t="s">
        <v>45</v>
      </c>
      <c r="C43" s="4" t="s">
        <v>41</v>
      </c>
      <c r="D43" s="4">
        <v>2023</v>
      </c>
      <c r="E43" s="5" t="s">
        <v>97</v>
      </c>
      <c r="F43" s="5"/>
      <c r="G43" s="5"/>
      <c r="H43" s="4"/>
      <c r="J43" s="4" t="s">
        <v>28</v>
      </c>
      <c r="K43" s="4" t="s">
        <v>42</v>
      </c>
      <c r="L43" s="7" t="s">
        <v>43</v>
      </c>
      <c r="M43" s="7">
        <v>32000</v>
      </c>
      <c r="R43" s="7">
        <v>100000</v>
      </c>
      <c r="W43" s="7">
        <v>30000</v>
      </c>
      <c r="Z43" s="12">
        <f t="shared" si="0"/>
        <v>130000</v>
      </c>
      <c r="AA43" s="12">
        <f>+VLOOKUP(J43,Factores!$A$10:C56,3,0)</f>
        <v>10.86</v>
      </c>
      <c r="AB43" s="7">
        <f t="shared" si="5"/>
        <v>347520</v>
      </c>
      <c r="AC43" s="44">
        <f>+VLOOKUP(J43,Tabla2[#All],4,0)</f>
        <v>2.025594E-4</v>
      </c>
      <c r="AD43" s="48">
        <f t="shared" si="4"/>
        <v>70.393442687999993</v>
      </c>
      <c r="AE43" s="60">
        <f>+VLOOKUP($J$8,Tabla2[[Energético]:[kCalorias eq/kWh eq]],5,0)</f>
        <v>1.16222E-3</v>
      </c>
      <c r="AF43" s="65">
        <f t="shared" si="3"/>
        <v>403.89469439999999</v>
      </c>
    </row>
    <row r="44" spans="1:32" x14ac:dyDescent="0.35">
      <c r="A44" s="4">
        <v>37</v>
      </c>
      <c r="B44" s="4" t="s">
        <v>45</v>
      </c>
      <c r="C44" s="4" t="s">
        <v>36</v>
      </c>
      <c r="D44" s="4">
        <v>2023</v>
      </c>
      <c r="E44" s="5" t="s">
        <v>86</v>
      </c>
      <c r="H44" s="4"/>
      <c r="J44" s="4" t="s">
        <v>24</v>
      </c>
      <c r="L44" s="7" t="s">
        <v>37</v>
      </c>
      <c r="M44" s="7">
        <v>50000</v>
      </c>
      <c r="R44" s="7">
        <v>100000</v>
      </c>
      <c r="W44" s="7">
        <v>30000</v>
      </c>
      <c r="Z44" s="12">
        <f t="shared" si="0"/>
        <v>130000</v>
      </c>
      <c r="AA44" s="12">
        <f>+VLOOKUP(J44,Factores!$A$10:C57,3,0)</f>
        <v>10.64</v>
      </c>
      <c r="AB44" s="7">
        <f t="shared" si="5"/>
        <v>532000</v>
      </c>
      <c r="AC44" s="44">
        <f>+VLOOKUP(J44,Tabla2[#All],4,0)</f>
        <v>2.6487479999999996E-4</v>
      </c>
      <c r="AD44" s="48">
        <f t="shared" si="4"/>
        <v>140.91339359999998</v>
      </c>
      <c r="AE44" s="60">
        <f>+VLOOKUP($J$8,Tabla2[[Energético]:[kCalorias eq/kWh eq]],5,0)</f>
        <v>1.16222E-3</v>
      </c>
      <c r="AF44" s="65">
        <f t="shared" si="3"/>
        <v>618.30104000000006</v>
      </c>
    </row>
    <row r="45" spans="1:32" x14ac:dyDescent="0.35">
      <c r="A45" s="4">
        <v>38</v>
      </c>
      <c r="B45" s="4" t="s">
        <v>45</v>
      </c>
      <c r="C45" s="4" t="s">
        <v>36</v>
      </c>
      <c r="D45" s="4">
        <v>2023</v>
      </c>
      <c r="E45" s="5" t="s">
        <v>87</v>
      </c>
      <c r="H45" s="4"/>
      <c r="J45" s="4" t="s">
        <v>24</v>
      </c>
      <c r="L45" s="7" t="s">
        <v>37</v>
      </c>
      <c r="M45" s="7">
        <v>51000</v>
      </c>
      <c r="R45" s="7">
        <v>100000</v>
      </c>
      <c r="W45" s="7">
        <v>30000</v>
      </c>
      <c r="Z45" s="12">
        <f t="shared" si="0"/>
        <v>130000</v>
      </c>
      <c r="AA45" s="12">
        <f>+VLOOKUP(J45,Factores!$A$10:C58,3,0)</f>
        <v>10.64</v>
      </c>
      <c r="AB45" s="7">
        <f t="shared" si="5"/>
        <v>542640</v>
      </c>
      <c r="AC45" s="44">
        <f>+VLOOKUP(J45,Tabla2[#All],4,0)</f>
        <v>2.6487479999999996E-4</v>
      </c>
      <c r="AD45" s="48">
        <f t="shared" si="4"/>
        <v>143.73166147199998</v>
      </c>
      <c r="AE45" s="60">
        <f>+VLOOKUP($J$8,Tabla2[[Energético]:[kCalorias eq/kWh eq]],5,0)</f>
        <v>1.16222E-3</v>
      </c>
      <c r="AF45" s="65">
        <f t="shared" si="3"/>
        <v>630.66706080000006</v>
      </c>
    </row>
    <row r="46" spans="1:32" x14ac:dyDescent="0.35">
      <c r="A46" s="4">
        <v>39</v>
      </c>
      <c r="B46" s="4" t="s">
        <v>45</v>
      </c>
      <c r="C46" s="4" t="s">
        <v>36</v>
      </c>
      <c r="D46" s="4">
        <v>2023</v>
      </c>
      <c r="E46" s="5" t="s">
        <v>88</v>
      </c>
      <c r="H46" s="4"/>
      <c r="J46" s="4" t="s">
        <v>24</v>
      </c>
      <c r="L46" s="7" t="s">
        <v>37</v>
      </c>
      <c r="M46" s="7">
        <v>52000</v>
      </c>
      <c r="R46" s="7">
        <v>100000</v>
      </c>
      <c r="W46" s="7">
        <v>30000</v>
      </c>
      <c r="Z46" s="12">
        <f t="shared" si="0"/>
        <v>130000</v>
      </c>
      <c r="AA46" s="12">
        <f>+VLOOKUP(J46,Factores!$A$10:C59,3,0)</f>
        <v>10.64</v>
      </c>
      <c r="AB46" s="7">
        <f t="shared" si="5"/>
        <v>553280</v>
      </c>
      <c r="AC46" s="44">
        <f>+VLOOKUP(J46,Tabla2[#All],4,0)</f>
        <v>2.6487479999999996E-4</v>
      </c>
      <c r="AD46" s="48">
        <f t="shared" si="4"/>
        <v>146.54992934399999</v>
      </c>
      <c r="AE46" s="60">
        <f>+VLOOKUP($J$8,Tabla2[[Energético]:[kCalorias eq/kWh eq]],5,0)</f>
        <v>1.16222E-3</v>
      </c>
      <c r="AF46" s="65">
        <f t="shared" si="3"/>
        <v>643.03308160000006</v>
      </c>
    </row>
    <row r="47" spans="1:32" x14ac:dyDescent="0.35">
      <c r="A47" s="4">
        <v>40</v>
      </c>
      <c r="B47" s="4" t="s">
        <v>45</v>
      </c>
      <c r="C47" s="4" t="s">
        <v>36</v>
      </c>
      <c r="D47" s="4">
        <v>2023</v>
      </c>
      <c r="E47" s="5" t="s">
        <v>89</v>
      </c>
      <c r="H47" s="4"/>
      <c r="J47" s="4" t="s">
        <v>24</v>
      </c>
      <c r="L47" s="7" t="s">
        <v>37</v>
      </c>
      <c r="M47" s="7">
        <v>53000</v>
      </c>
      <c r="R47" s="7">
        <v>100000</v>
      </c>
      <c r="W47" s="7">
        <v>30000</v>
      </c>
      <c r="Z47" s="12">
        <f t="shared" si="0"/>
        <v>130000</v>
      </c>
      <c r="AA47" s="12">
        <f>+VLOOKUP(J47,Factores!$A$10:C60,3,0)</f>
        <v>10.64</v>
      </c>
      <c r="AB47" s="7">
        <f t="shared" si="5"/>
        <v>563920</v>
      </c>
      <c r="AC47" s="44">
        <f>+VLOOKUP(J47,Tabla2[#All],4,0)</f>
        <v>2.6487479999999996E-4</v>
      </c>
      <c r="AD47" s="48">
        <f t="shared" si="4"/>
        <v>149.36819721599997</v>
      </c>
      <c r="AE47" s="60">
        <f>+VLOOKUP($J$8,Tabla2[[Energético]:[kCalorias eq/kWh eq]],5,0)</f>
        <v>1.16222E-3</v>
      </c>
      <c r="AF47" s="65">
        <f t="shared" si="3"/>
        <v>655.39910240000006</v>
      </c>
    </row>
    <row r="48" spans="1:32" x14ac:dyDescent="0.35">
      <c r="A48" s="4">
        <v>41</v>
      </c>
      <c r="B48" s="4" t="s">
        <v>45</v>
      </c>
      <c r="C48" s="4" t="s">
        <v>36</v>
      </c>
      <c r="D48" s="4">
        <v>2023</v>
      </c>
      <c r="E48" s="5" t="s">
        <v>90</v>
      </c>
      <c r="H48" s="4"/>
      <c r="J48" s="4" t="s">
        <v>24</v>
      </c>
      <c r="L48" s="7" t="s">
        <v>37</v>
      </c>
      <c r="M48" s="7">
        <v>54000</v>
      </c>
      <c r="R48" s="7">
        <v>100000</v>
      </c>
      <c r="W48" s="7">
        <v>30000</v>
      </c>
      <c r="Z48" s="12">
        <f t="shared" si="0"/>
        <v>130000</v>
      </c>
      <c r="AA48" s="12">
        <f>+VLOOKUP(J48,Factores!$A$10:C61,3,0)</f>
        <v>10.64</v>
      </c>
      <c r="AB48" s="7">
        <f t="shared" si="5"/>
        <v>574560</v>
      </c>
      <c r="AC48" s="44">
        <f>+VLOOKUP(J48,Tabla2[#All],4,0)</f>
        <v>2.6487479999999996E-4</v>
      </c>
      <c r="AD48" s="48">
        <f t="shared" si="4"/>
        <v>152.18646508799998</v>
      </c>
      <c r="AE48" s="60">
        <f>+VLOOKUP($J$8,Tabla2[[Energético]:[kCalorias eq/kWh eq]],5,0)</f>
        <v>1.16222E-3</v>
      </c>
      <c r="AF48" s="65">
        <f t="shared" si="3"/>
        <v>667.76512320000006</v>
      </c>
    </row>
    <row r="49" spans="1:32" x14ac:dyDescent="0.35">
      <c r="A49" s="4">
        <v>42</v>
      </c>
      <c r="B49" s="4" t="s">
        <v>45</v>
      </c>
      <c r="C49" s="4" t="s">
        <v>36</v>
      </c>
      <c r="D49" s="4">
        <v>2023</v>
      </c>
      <c r="E49" s="5" t="s">
        <v>91</v>
      </c>
      <c r="H49" s="4"/>
      <c r="J49" s="4" t="s">
        <v>24</v>
      </c>
      <c r="L49" s="7" t="s">
        <v>37</v>
      </c>
      <c r="M49" s="7">
        <v>55000</v>
      </c>
      <c r="R49" s="7">
        <v>100000</v>
      </c>
      <c r="W49" s="7">
        <v>30000</v>
      </c>
      <c r="Z49" s="12">
        <f t="shared" si="0"/>
        <v>130000</v>
      </c>
      <c r="AA49" s="12">
        <f>+VLOOKUP(J49,Factores!$A$10:C62,3,0)</f>
        <v>10.64</v>
      </c>
      <c r="AB49" s="7">
        <f t="shared" si="5"/>
        <v>585200</v>
      </c>
      <c r="AC49" s="44">
        <f>+VLOOKUP(J49,Tabla2[#All],4,0)</f>
        <v>2.6487479999999996E-4</v>
      </c>
      <c r="AD49" s="48">
        <f t="shared" si="4"/>
        <v>155.00473295999998</v>
      </c>
      <c r="AE49" s="60">
        <f>+VLOOKUP($J$8,Tabla2[[Energético]:[kCalorias eq/kWh eq]],5,0)</f>
        <v>1.16222E-3</v>
      </c>
      <c r="AF49" s="65">
        <f t="shared" si="3"/>
        <v>680.13114400000006</v>
      </c>
    </row>
    <row r="50" spans="1:32" x14ac:dyDescent="0.35">
      <c r="A50" s="4">
        <v>43</v>
      </c>
      <c r="B50" s="4" t="s">
        <v>45</v>
      </c>
      <c r="C50" s="4" t="s">
        <v>36</v>
      </c>
      <c r="D50" s="4">
        <v>2023</v>
      </c>
      <c r="E50" s="5" t="s">
        <v>92</v>
      </c>
      <c r="H50" s="4"/>
      <c r="J50" s="4" t="s">
        <v>24</v>
      </c>
      <c r="L50" s="7" t="s">
        <v>37</v>
      </c>
      <c r="M50" s="7">
        <v>56000</v>
      </c>
      <c r="R50" s="7">
        <v>100000</v>
      </c>
      <c r="W50" s="7">
        <v>30000</v>
      </c>
      <c r="Z50" s="12">
        <f t="shared" si="0"/>
        <v>130000</v>
      </c>
      <c r="AA50" s="12">
        <f>+VLOOKUP(J50,Factores!$A$10:C63,3,0)</f>
        <v>10.64</v>
      </c>
      <c r="AB50" s="7">
        <f t="shared" si="5"/>
        <v>595840</v>
      </c>
      <c r="AC50" s="44">
        <f>+VLOOKUP(J50,Tabla2[#All],4,0)</f>
        <v>2.6487479999999996E-4</v>
      </c>
      <c r="AD50" s="48">
        <f t="shared" si="4"/>
        <v>157.82300083199996</v>
      </c>
      <c r="AE50" s="60">
        <f>+VLOOKUP($J$8,Tabla2[[Energético]:[kCalorias eq/kWh eq]],5,0)</f>
        <v>1.16222E-3</v>
      </c>
      <c r="AF50" s="65">
        <f t="shared" si="3"/>
        <v>692.49716480000006</v>
      </c>
    </row>
    <row r="51" spans="1:32" x14ac:dyDescent="0.35">
      <c r="A51" s="4">
        <v>44</v>
      </c>
      <c r="B51" s="4" t="s">
        <v>45</v>
      </c>
      <c r="C51" s="4" t="s">
        <v>36</v>
      </c>
      <c r="D51" s="4">
        <v>2023</v>
      </c>
      <c r="E51" s="5" t="s">
        <v>93</v>
      </c>
      <c r="H51" s="4"/>
      <c r="J51" s="4" t="s">
        <v>24</v>
      </c>
      <c r="L51" s="7" t="s">
        <v>37</v>
      </c>
      <c r="M51" s="7">
        <v>57000</v>
      </c>
      <c r="R51" s="7">
        <v>100000</v>
      </c>
      <c r="W51" s="7">
        <v>30000</v>
      </c>
      <c r="Z51" s="12">
        <f t="shared" si="0"/>
        <v>130000</v>
      </c>
      <c r="AA51" s="12">
        <f>+VLOOKUP(J51,Factores!$A$10:C64,3,0)</f>
        <v>10.64</v>
      </c>
      <c r="AB51" s="7">
        <f t="shared" si="5"/>
        <v>606480</v>
      </c>
      <c r="AC51" s="44">
        <f>+VLOOKUP(J51,Tabla2[#All],4,0)</f>
        <v>2.6487479999999996E-4</v>
      </c>
      <c r="AD51" s="48">
        <f t="shared" si="4"/>
        <v>160.64126870399997</v>
      </c>
      <c r="AE51" s="60">
        <f>+VLOOKUP($J$8,Tabla2[[Energético]:[kCalorias eq/kWh eq]],5,0)</f>
        <v>1.16222E-3</v>
      </c>
      <c r="AF51" s="65">
        <f t="shared" si="3"/>
        <v>704.86318560000007</v>
      </c>
    </row>
    <row r="52" spans="1:32" x14ac:dyDescent="0.35">
      <c r="A52" s="4">
        <v>45</v>
      </c>
      <c r="B52" s="4" t="s">
        <v>45</v>
      </c>
      <c r="C52" s="4" t="s">
        <v>36</v>
      </c>
      <c r="D52" s="4">
        <v>2023</v>
      </c>
      <c r="E52" s="5" t="s">
        <v>94</v>
      </c>
      <c r="H52" s="4"/>
      <c r="J52" s="4" t="s">
        <v>24</v>
      </c>
      <c r="L52" s="7" t="s">
        <v>37</v>
      </c>
      <c r="M52" s="7">
        <v>58000</v>
      </c>
      <c r="R52" s="7">
        <v>100000</v>
      </c>
      <c r="W52" s="7">
        <v>30000</v>
      </c>
      <c r="Z52" s="12">
        <f t="shared" si="0"/>
        <v>130000</v>
      </c>
      <c r="AA52" s="12">
        <f>+VLOOKUP(J52,Factores!$A$10:C65,3,0)</f>
        <v>10.64</v>
      </c>
      <c r="AB52" s="7">
        <f t="shared" si="5"/>
        <v>617120</v>
      </c>
      <c r="AC52" s="44">
        <f>+VLOOKUP(J52,Tabla2[#All],4,0)</f>
        <v>2.6487479999999996E-4</v>
      </c>
      <c r="AD52" s="48">
        <f t="shared" si="4"/>
        <v>163.45953657599998</v>
      </c>
      <c r="AE52" s="60">
        <f>+VLOOKUP($J$8,Tabla2[[Energético]:[kCalorias eq/kWh eq]],5,0)</f>
        <v>1.16222E-3</v>
      </c>
      <c r="AF52" s="65">
        <f t="shared" si="3"/>
        <v>717.22920640000007</v>
      </c>
    </row>
    <row r="53" spans="1:32" x14ac:dyDescent="0.35">
      <c r="A53" s="4">
        <v>46</v>
      </c>
      <c r="B53" s="4" t="s">
        <v>45</v>
      </c>
      <c r="C53" s="4" t="s">
        <v>36</v>
      </c>
      <c r="D53" s="4">
        <v>2023</v>
      </c>
      <c r="E53" s="5" t="s">
        <v>95</v>
      </c>
      <c r="H53" s="4"/>
      <c r="J53" s="4" t="s">
        <v>24</v>
      </c>
      <c r="L53" s="7" t="s">
        <v>37</v>
      </c>
      <c r="M53" s="7">
        <v>59000</v>
      </c>
      <c r="R53" s="7">
        <v>100000</v>
      </c>
      <c r="W53" s="7">
        <v>30000</v>
      </c>
      <c r="Z53" s="12">
        <f t="shared" si="0"/>
        <v>130000</v>
      </c>
      <c r="AA53" s="12">
        <f>+VLOOKUP(J53,Factores!$A$10:C66,3,0)</f>
        <v>10.64</v>
      </c>
      <c r="AB53" s="7">
        <f t="shared" si="5"/>
        <v>627760</v>
      </c>
      <c r="AC53" s="44">
        <f>+VLOOKUP(J53,Tabla2[#All],4,0)</f>
        <v>2.6487479999999996E-4</v>
      </c>
      <c r="AD53" s="48">
        <f t="shared" si="4"/>
        <v>166.27780444799998</v>
      </c>
      <c r="AE53" s="60">
        <f>+VLOOKUP($J$8,Tabla2[[Energético]:[kCalorias eq/kWh eq]],5,0)</f>
        <v>1.16222E-3</v>
      </c>
      <c r="AF53" s="65">
        <f t="shared" si="3"/>
        <v>729.59522720000007</v>
      </c>
    </row>
    <row r="54" spans="1:32" x14ac:dyDescent="0.35">
      <c r="A54" s="4">
        <v>47</v>
      </c>
      <c r="B54" s="4" t="s">
        <v>45</v>
      </c>
      <c r="C54" s="4" t="s">
        <v>36</v>
      </c>
      <c r="D54" s="4">
        <v>2023</v>
      </c>
      <c r="E54" s="5" t="s">
        <v>96</v>
      </c>
      <c r="H54" s="4"/>
      <c r="J54" s="4" t="s">
        <v>24</v>
      </c>
      <c r="L54" s="7" t="s">
        <v>37</v>
      </c>
      <c r="M54" s="7">
        <v>60000</v>
      </c>
      <c r="R54" s="7">
        <v>100000</v>
      </c>
      <c r="W54" s="7">
        <v>30000</v>
      </c>
      <c r="Z54" s="12">
        <f t="shared" si="0"/>
        <v>130000</v>
      </c>
      <c r="AA54" s="12">
        <f>+VLOOKUP(J54,Factores!$A$10:C67,3,0)</f>
        <v>10.64</v>
      </c>
      <c r="AB54" s="7">
        <f t="shared" si="5"/>
        <v>638400</v>
      </c>
      <c r="AC54" s="44">
        <f>+VLOOKUP(J54,Tabla2[#All],4,0)</f>
        <v>2.6487479999999996E-4</v>
      </c>
      <c r="AD54" s="48">
        <f t="shared" si="4"/>
        <v>169.09607231999996</v>
      </c>
      <c r="AE54" s="60">
        <f>+VLOOKUP($J$8,Tabla2[[Energético]:[kCalorias eq/kWh eq]],5,0)</f>
        <v>1.16222E-3</v>
      </c>
      <c r="AF54" s="65">
        <f t="shared" si="3"/>
        <v>741.96124800000007</v>
      </c>
    </row>
    <row r="55" spans="1:32" x14ac:dyDescent="0.35">
      <c r="A55" s="4">
        <v>48</v>
      </c>
      <c r="B55" s="4" t="s">
        <v>45</v>
      </c>
      <c r="C55" s="4" t="s">
        <v>36</v>
      </c>
      <c r="D55" s="4">
        <v>2023</v>
      </c>
      <c r="E55" s="5" t="s">
        <v>97</v>
      </c>
      <c r="H55" s="4"/>
      <c r="J55" s="4" t="s">
        <v>24</v>
      </c>
      <c r="L55" s="7" t="s">
        <v>37</v>
      </c>
      <c r="M55" s="7">
        <v>61000</v>
      </c>
      <c r="R55" s="7">
        <v>100000</v>
      </c>
      <c r="W55" s="7">
        <v>30000</v>
      </c>
      <c r="Z55" s="12">
        <f t="shared" si="0"/>
        <v>130000</v>
      </c>
      <c r="AA55" s="12">
        <f>+VLOOKUP(J55,Factores!$A$10:C68,3,0)</f>
        <v>10.64</v>
      </c>
      <c r="AB55" s="7">
        <f t="shared" si="5"/>
        <v>649040</v>
      </c>
      <c r="AC55" s="44">
        <f>+VLOOKUP(J55,Tabla2[#All],4,0)</f>
        <v>2.6487479999999996E-4</v>
      </c>
      <c r="AD55" s="48">
        <f t="shared" si="4"/>
        <v>171.91434019199997</v>
      </c>
      <c r="AE55" s="60">
        <f>+VLOOKUP($J$8,Tabla2[[Energético]:[kCalorias eq/kWh eq]],5,0)</f>
        <v>1.16222E-3</v>
      </c>
      <c r="AF55" s="65">
        <f t="shared" si="3"/>
        <v>754.32726880000007</v>
      </c>
    </row>
    <row r="56" spans="1:32" x14ac:dyDescent="0.35">
      <c r="A56" s="4">
        <v>49</v>
      </c>
      <c r="B56" s="4" t="s">
        <v>45</v>
      </c>
      <c r="C56" s="4" t="s">
        <v>39</v>
      </c>
      <c r="D56" s="4">
        <v>2023</v>
      </c>
      <c r="E56" s="5" t="s">
        <v>86</v>
      </c>
      <c r="H56" s="4"/>
      <c r="J56" s="4" t="s">
        <v>31</v>
      </c>
      <c r="L56" s="7" t="s">
        <v>38</v>
      </c>
      <c r="M56" s="7">
        <v>49000</v>
      </c>
      <c r="R56" s="7">
        <v>100000</v>
      </c>
      <c r="W56" s="7">
        <v>30000</v>
      </c>
      <c r="Z56" s="12">
        <f t="shared" si="0"/>
        <v>130000</v>
      </c>
      <c r="AA56" s="12">
        <f>+VLOOKUP(J56,Factores!$A$10:C69,3,0)</f>
        <v>5</v>
      </c>
      <c r="AB56" s="7">
        <f t="shared" si="5"/>
        <v>245000</v>
      </c>
      <c r="AC56" s="44">
        <f>+VLOOKUP(J56,Tabla2[#All],4,0)</f>
        <v>4.1004000000000002E-4</v>
      </c>
      <c r="AD56" s="48">
        <f t="shared" si="4"/>
        <v>100.4598</v>
      </c>
      <c r="AE56" s="60">
        <f>+VLOOKUP($J$8,Tabla2[[Energético]:[kCalorias eq/kWh eq]],5,0)</f>
        <v>1.16222E-3</v>
      </c>
      <c r="AF56" s="65">
        <f t="shared" si="3"/>
        <v>284.7439</v>
      </c>
    </row>
    <row r="57" spans="1:32" x14ac:dyDescent="0.35">
      <c r="A57" s="4">
        <v>50</v>
      </c>
      <c r="B57" s="4" t="s">
        <v>45</v>
      </c>
      <c r="C57" s="4" t="s">
        <v>39</v>
      </c>
      <c r="D57" s="4">
        <v>2023</v>
      </c>
      <c r="E57" s="5" t="s">
        <v>87</v>
      </c>
      <c r="H57" s="4"/>
      <c r="J57" s="4" t="s">
        <v>31</v>
      </c>
      <c r="L57" s="7" t="s">
        <v>38</v>
      </c>
      <c r="M57" s="7">
        <v>50000</v>
      </c>
      <c r="R57" s="7">
        <v>100000</v>
      </c>
      <c r="W57" s="7">
        <v>30000</v>
      </c>
      <c r="Z57" s="12">
        <f t="shared" si="0"/>
        <v>130000</v>
      </c>
      <c r="AA57" s="12">
        <f>+VLOOKUP(J57,Factores!$A$10:C70,3,0)</f>
        <v>5</v>
      </c>
      <c r="AB57" s="7">
        <f t="shared" si="5"/>
        <v>250000</v>
      </c>
      <c r="AC57" s="44">
        <f>+VLOOKUP(J57,Tabla2[#All],4,0)</f>
        <v>4.1004000000000002E-4</v>
      </c>
      <c r="AD57" s="48">
        <f t="shared" si="4"/>
        <v>102.51</v>
      </c>
      <c r="AE57" s="60">
        <f>+VLOOKUP($J$8,Tabla2[[Energético]:[kCalorias eq/kWh eq]],5,0)</f>
        <v>1.16222E-3</v>
      </c>
      <c r="AF57" s="65">
        <f t="shared" si="3"/>
        <v>290.55500000000001</v>
      </c>
    </row>
    <row r="58" spans="1:32" x14ac:dyDescent="0.35">
      <c r="A58" s="4">
        <v>51</v>
      </c>
      <c r="B58" s="4" t="s">
        <v>45</v>
      </c>
      <c r="C58" s="4" t="s">
        <v>39</v>
      </c>
      <c r="D58" s="4">
        <v>2023</v>
      </c>
      <c r="E58" s="5" t="s">
        <v>88</v>
      </c>
      <c r="H58" s="4"/>
      <c r="J58" s="4" t="s">
        <v>31</v>
      </c>
      <c r="L58" s="7" t="s">
        <v>38</v>
      </c>
      <c r="M58" s="7">
        <v>51000</v>
      </c>
      <c r="R58" s="7">
        <v>100000</v>
      </c>
      <c r="W58" s="7">
        <v>30000</v>
      </c>
      <c r="Z58" s="12">
        <f t="shared" si="0"/>
        <v>130000</v>
      </c>
      <c r="AA58" s="12">
        <f>+VLOOKUP(J58,Factores!$A$10:C71,3,0)</f>
        <v>5</v>
      </c>
      <c r="AB58" s="7">
        <f t="shared" si="5"/>
        <v>255000</v>
      </c>
      <c r="AC58" s="44">
        <f>+VLOOKUP(J58,Tabla2[#All],4,0)</f>
        <v>4.1004000000000002E-4</v>
      </c>
      <c r="AD58" s="48">
        <f t="shared" si="4"/>
        <v>104.56020000000001</v>
      </c>
      <c r="AE58" s="60">
        <f>+VLOOKUP($J$8,Tabla2[[Energético]:[kCalorias eq/kWh eq]],5,0)</f>
        <v>1.16222E-3</v>
      </c>
      <c r="AF58" s="65">
        <f t="shared" si="3"/>
        <v>296.36610000000002</v>
      </c>
    </row>
    <row r="59" spans="1:32" x14ac:dyDescent="0.35">
      <c r="A59" s="4">
        <v>52</v>
      </c>
      <c r="B59" s="4" t="s">
        <v>45</v>
      </c>
      <c r="C59" s="4" t="s">
        <v>39</v>
      </c>
      <c r="D59" s="4">
        <v>2023</v>
      </c>
      <c r="E59" s="5" t="s">
        <v>89</v>
      </c>
      <c r="H59" s="4"/>
      <c r="J59" s="4" t="s">
        <v>31</v>
      </c>
      <c r="L59" s="7" t="s">
        <v>38</v>
      </c>
      <c r="M59" s="7">
        <v>52000</v>
      </c>
      <c r="R59" s="7">
        <v>100000</v>
      </c>
      <c r="W59" s="7">
        <v>30000</v>
      </c>
      <c r="Z59" s="12">
        <f t="shared" si="0"/>
        <v>130000</v>
      </c>
      <c r="AA59" s="12">
        <f>+VLOOKUP(J59,Factores!$A$10:C72,3,0)</f>
        <v>5</v>
      </c>
      <c r="AB59" s="7">
        <f t="shared" si="5"/>
        <v>260000</v>
      </c>
      <c r="AC59" s="44">
        <f>+VLOOKUP(J59,Tabla2[#All],4,0)</f>
        <v>4.1004000000000002E-4</v>
      </c>
      <c r="AD59" s="48">
        <f t="shared" si="4"/>
        <v>106.61040000000001</v>
      </c>
      <c r="AE59" s="60">
        <f>+VLOOKUP($J$8,Tabla2[[Energético]:[kCalorias eq/kWh eq]],5,0)</f>
        <v>1.16222E-3</v>
      </c>
      <c r="AF59" s="65">
        <f t="shared" si="3"/>
        <v>302.17720000000003</v>
      </c>
    </row>
    <row r="60" spans="1:32" x14ac:dyDescent="0.35">
      <c r="A60" s="4">
        <v>53</v>
      </c>
      <c r="B60" s="4" t="s">
        <v>45</v>
      </c>
      <c r="C60" s="4" t="s">
        <v>39</v>
      </c>
      <c r="D60" s="4">
        <v>2023</v>
      </c>
      <c r="E60" s="5" t="s">
        <v>90</v>
      </c>
      <c r="H60" s="4"/>
      <c r="J60" s="4" t="s">
        <v>31</v>
      </c>
      <c r="L60" s="7" t="s">
        <v>38</v>
      </c>
      <c r="M60" s="7">
        <v>53000</v>
      </c>
      <c r="R60" s="7">
        <v>100000</v>
      </c>
      <c r="W60" s="7">
        <v>30000</v>
      </c>
      <c r="Z60" s="12">
        <f t="shared" si="0"/>
        <v>130000</v>
      </c>
      <c r="AA60" s="12">
        <f>+VLOOKUP(J60,Factores!$A$10:C73,3,0)</f>
        <v>5</v>
      </c>
      <c r="AB60" s="7">
        <f t="shared" si="5"/>
        <v>265000</v>
      </c>
      <c r="AC60" s="44">
        <f>+VLOOKUP(J60,Tabla2[#All],4,0)</f>
        <v>4.1004000000000002E-4</v>
      </c>
      <c r="AD60" s="48">
        <f t="shared" si="4"/>
        <v>108.6606</v>
      </c>
      <c r="AE60" s="60">
        <f>+VLOOKUP($J$8,Tabla2[[Energético]:[kCalorias eq/kWh eq]],5,0)</f>
        <v>1.16222E-3</v>
      </c>
      <c r="AF60" s="65">
        <f t="shared" si="3"/>
        <v>307.98830000000004</v>
      </c>
    </row>
    <row r="61" spans="1:32" x14ac:dyDescent="0.35">
      <c r="A61" s="4">
        <v>54</v>
      </c>
      <c r="B61" s="4" t="s">
        <v>45</v>
      </c>
      <c r="C61" s="4" t="s">
        <v>39</v>
      </c>
      <c r="D61" s="4">
        <v>2023</v>
      </c>
      <c r="E61" s="5" t="s">
        <v>91</v>
      </c>
      <c r="H61" s="4"/>
      <c r="J61" s="4" t="s">
        <v>31</v>
      </c>
      <c r="L61" s="7" t="s">
        <v>38</v>
      </c>
      <c r="M61" s="7">
        <v>54000</v>
      </c>
      <c r="R61" s="7">
        <v>100000</v>
      </c>
      <c r="W61" s="7">
        <v>30000</v>
      </c>
      <c r="Z61" s="12">
        <f t="shared" si="0"/>
        <v>130000</v>
      </c>
      <c r="AA61" s="12">
        <f>+VLOOKUP(J61,Factores!$A$10:C74,3,0)</f>
        <v>5</v>
      </c>
      <c r="AB61" s="7">
        <f t="shared" si="5"/>
        <v>270000</v>
      </c>
      <c r="AC61" s="44">
        <f>+VLOOKUP(J61,Tabla2[#All],4,0)</f>
        <v>4.1004000000000002E-4</v>
      </c>
      <c r="AD61" s="48">
        <f t="shared" si="4"/>
        <v>110.71080000000001</v>
      </c>
      <c r="AE61" s="60">
        <f>+VLOOKUP($J$8,Tabla2[[Energético]:[kCalorias eq/kWh eq]],5,0)</f>
        <v>1.16222E-3</v>
      </c>
      <c r="AF61" s="65">
        <f t="shared" si="3"/>
        <v>313.79939999999999</v>
      </c>
    </row>
    <row r="62" spans="1:32" x14ac:dyDescent="0.35">
      <c r="A62" s="4">
        <v>55</v>
      </c>
      <c r="B62" s="4" t="s">
        <v>45</v>
      </c>
      <c r="C62" s="4" t="s">
        <v>39</v>
      </c>
      <c r="D62" s="4">
        <v>2023</v>
      </c>
      <c r="E62" s="5" t="s">
        <v>92</v>
      </c>
      <c r="H62" s="4"/>
      <c r="J62" s="4" t="s">
        <v>31</v>
      </c>
      <c r="L62" s="7" t="s">
        <v>38</v>
      </c>
      <c r="M62" s="7">
        <v>55000</v>
      </c>
      <c r="R62" s="7">
        <v>100000</v>
      </c>
      <c r="W62" s="7">
        <v>30000</v>
      </c>
      <c r="Z62" s="12">
        <f t="shared" si="0"/>
        <v>130000</v>
      </c>
      <c r="AA62" s="12">
        <f>+VLOOKUP(J62,Factores!$A$10:C75,3,0)</f>
        <v>5</v>
      </c>
      <c r="AB62" s="7">
        <f t="shared" si="5"/>
        <v>275000</v>
      </c>
      <c r="AC62" s="44">
        <f>+VLOOKUP(J62,Tabla2[#All],4,0)</f>
        <v>4.1004000000000002E-4</v>
      </c>
      <c r="AD62" s="48">
        <f t="shared" si="4"/>
        <v>112.76100000000001</v>
      </c>
      <c r="AE62" s="60">
        <f>+VLOOKUP($J$8,Tabla2[[Energético]:[kCalorias eq/kWh eq]],5,0)</f>
        <v>1.16222E-3</v>
      </c>
      <c r="AF62" s="65">
        <f t="shared" si="3"/>
        <v>319.6105</v>
      </c>
    </row>
    <row r="63" spans="1:32" x14ac:dyDescent="0.35">
      <c r="A63" s="4">
        <v>56</v>
      </c>
      <c r="B63" s="4" t="s">
        <v>45</v>
      </c>
      <c r="C63" s="4" t="s">
        <v>39</v>
      </c>
      <c r="D63" s="4">
        <v>2023</v>
      </c>
      <c r="E63" s="5" t="s">
        <v>93</v>
      </c>
      <c r="H63" s="4"/>
      <c r="J63" s="4" t="s">
        <v>31</v>
      </c>
      <c r="L63" s="7" t="s">
        <v>38</v>
      </c>
      <c r="M63" s="7">
        <v>56000</v>
      </c>
      <c r="R63" s="7">
        <v>100000</v>
      </c>
      <c r="W63" s="7">
        <v>30000</v>
      </c>
      <c r="Z63" s="12">
        <f t="shared" si="0"/>
        <v>130000</v>
      </c>
      <c r="AA63" s="12">
        <f>+VLOOKUP(J63,Factores!$A$10:C76,3,0)</f>
        <v>5</v>
      </c>
      <c r="AB63" s="7">
        <f t="shared" si="5"/>
        <v>280000</v>
      </c>
      <c r="AC63" s="44">
        <f>+VLOOKUP(J63,Tabla2[#All],4,0)</f>
        <v>4.1004000000000002E-4</v>
      </c>
      <c r="AD63" s="48">
        <f t="shared" si="4"/>
        <v>114.81120000000001</v>
      </c>
      <c r="AE63" s="60">
        <f>+VLOOKUP($J$8,Tabla2[[Energético]:[kCalorias eq/kWh eq]],5,0)</f>
        <v>1.16222E-3</v>
      </c>
      <c r="AF63" s="65">
        <f t="shared" si="3"/>
        <v>325.42160000000001</v>
      </c>
    </row>
    <row r="64" spans="1:32" x14ac:dyDescent="0.35">
      <c r="A64" s="4">
        <v>57</v>
      </c>
      <c r="B64" s="4" t="s">
        <v>45</v>
      </c>
      <c r="C64" s="4" t="s">
        <v>39</v>
      </c>
      <c r="D64" s="4">
        <v>2023</v>
      </c>
      <c r="E64" s="5" t="s">
        <v>94</v>
      </c>
      <c r="H64" s="4"/>
      <c r="J64" s="4" t="s">
        <v>31</v>
      </c>
      <c r="L64" s="7" t="s">
        <v>38</v>
      </c>
      <c r="M64" s="7">
        <v>57000</v>
      </c>
      <c r="R64" s="7">
        <v>100000</v>
      </c>
      <c r="W64" s="7">
        <v>30000</v>
      </c>
      <c r="Z64" s="12">
        <f t="shared" si="0"/>
        <v>130000</v>
      </c>
      <c r="AA64" s="12">
        <f>+VLOOKUP(J64,Factores!$A$10:C77,3,0)</f>
        <v>5</v>
      </c>
      <c r="AB64" s="7">
        <f t="shared" si="5"/>
        <v>285000</v>
      </c>
      <c r="AC64" s="44">
        <f>+VLOOKUP(J64,Tabla2[#All],4,0)</f>
        <v>4.1004000000000002E-4</v>
      </c>
      <c r="AD64" s="48">
        <f t="shared" si="4"/>
        <v>116.8614</v>
      </c>
      <c r="AE64" s="60">
        <f>+VLOOKUP($J$8,Tabla2[[Energético]:[kCalorias eq/kWh eq]],5,0)</f>
        <v>1.16222E-3</v>
      </c>
      <c r="AF64" s="65">
        <f t="shared" si="3"/>
        <v>331.23270000000002</v>
      </c>
    </row>
    <row r="65" spans="1:32" x14ac:dyDescent="0.35">
      <c r="A65" s="4">
        <v>58</v>
      </c>
      <c r="B65" s="4" t="s">
        <v>45</v>
      </c>
      <c r="C65" s="4" t="s">
        <v>39</v>
      </c>
      <c r="D65" s="4">
        <v>2023</v>
      </c>
      <c r="E65" s="5" t="s">
        <v>95</v>
      </c>
      <c r="H65" s="4"/>
      <c r="J65" s="4" t="s">
        <v>31</v>
      </c>
      <c r="L65" s="7" t="s">
        <v>38</v>
      </c>
      <c r="M65" s="7">
        <v>58000</v>
      </c>
      <c r="R65" s="7">
        <v>100000</v>
      </c>
      <c r="W65" s="7">
        <v>30000</v>
      </c>
      <c r="Z65" s="12">
        <f t="shared" si="0"/>
        <v>130000</v>
      </c>
      <c r="AA65" s="12">
        <f>+VLOOKUP(J65,Factores!$A$10:C78,3,0)</f>
        <v>5</v>
      </c>
      <c r="AB65" s="7">
        <f t="shared" si="5"/>
        <v>290000</v>
      </c>
      <c r="AC65" s="44">
        <f>+VLOOKUP(J65,Tabla2[#All],4,0)</f>
        <v>4.1004000000000002E-4</v>
      </c>
      <c r="AD65" s="48">
        <f t="shared" si="4"/>
        <v>118.91160000000001</v>
      </c>
      <c r="AE65" s="60">
        <f>+VLOOKUP($J$8,Tabla2[[Energético]:[kCalorias eq/kWh eq]],5,0)</f>
        <v>1.16222E-3</v>
      </c>
      <c r="AF65" s="65">
        <f t="shared" si="3"/>
        <v>337.04380000000003</v>
      </c>
    </row>
    <row r="66" spans="1:32" x14ac:dyDescent="0.35">
      <c r="A66" s="4">
        <v>59</v>
      </c>
      <c r="B66" s="4" t="s">
        <v>45</v>
      </c>
      <c r="C66" s="4" t="s">
        <v>39</v>
      </c>
      <c r="D66" s="4">
        <v>2023</v>
      </c>
      <c r="E66" s="5" t="s">
        <v>96</v>
      </c>
      <c r="H66" s="4"/>
      <c r="J66" s="4" t="s">
        <v>31</v>
      </c>
      <c r="L66" s="7" t="s">
        <v>38</v>
      </c>
      <c r="M66" s="7">
        <v>59000</v>
      </c>
      <c r="R66" s="7">
        <v>100000</v>
      </c>
      <c r="W66" s="7">
        <v>30000</v>
      </c>
      <c r="Z66" s="12">
        <f t="shared" si="0"/>
        <v>130000</v>
      </c>
      <c r="AA66" s="12">
        <f>+VLOOKUP(J66,Factores!$A$10:C79,3,0)</f>
        <v>5</v>
      </c>
      <c r="AB66" s="7">
        <f t="shared" si="5"/>
        <v>295000</v>
      </c>
      <c r="AC66" s="44">
        <f>+VLOOKUP(J66,Tabla2[#All],4,0)</f>
        <v>4.1004000000000002E-4</v>
      </c>
      <c r="AD66" s="48">
        <f t="shared" si="4"/>
        <v>120.96180000000001</v>
      </c>
      <c r="AE66" s="60">
        <f>+VLOOKUP($J$8,Tabla2[[Energético]:[kCalorias eq/kWh eq]],5,0)</f>
        <v>1.16222E-3</v>
      </c>
      <c r="AF66" s="65">
        <f t="shared" si="3"/>
        <v>342.85489999999999</v>
      </c>
    </row>
    <row r="67" spans="1:32" x14ac:dyDescent="0.35">
      <c r="A67" s="4">
        <v>60</v>
      </c>
      <c r="B67" s="4" t="s">
        <v>45</v>
      </c>
      <c r="C67" s="4" t="s">
        <v>39</v>
      </c>
      <c r="D67" s="4">
        <v>2023</v>
      </c>
      <c r="E67" s="5" t="s">
        <v>97</v>
      </c>
      <c r="H67" s="4"/>
      <c r="J67" s="4" t="s">
        <v>31</v>
      </c>
      <c r="L67" s="7" t="s">
        <v>38</v>
      </c>
      <c r="M67" s="7">
        <v>60000</v>
      </c>
      <c r="R67" s="7">
        <v>100000</v>
      </c>
      <c r="W67" s="7">
        <v>30000</v>
      </c>
      <c r="Z67" s="12">
        <f t="shared" si="0"/>
        <v>130000</v>
      </c>
      <c r="AA67" s="12">
        <f>+VLOOKUP(J67,Factores!$A$10:C80,3,0)</f>
        <v>5</v>
      </c>
      <c r="AB67" s="7">
        <f t="shared" si="5"/>
        <v>300000</v>
      </c>
      <c r="AC67" s="44">
        <f>+VLOOKUP(J67,Tabla2[#All],4,0)</f>
        <v>4.1004000000000002E-4</v>
      </c>
      <c r="AD67" s="48">
        <f t="shared" si="4"/>
        <v>123.012</v>
      </c>
      <c r="AE67" s="60">
        <f>+VLOOKUP($J$8,Tabla2[[Energético]:[kCalorias eq/kWh eq]],5,0)</f>
        <v>1.16222E-3</v>
      </c>
      <c r="AF67" s="65">
        <f t="shared" si="3"/>
        <v>348.666</v>
      </c>
    </row>
    <row r="68" spans="1:32" x14ac:dyDescent="0.35">
      <c r="A68" s="4">
        <v>61</v>
      </c>
      <c r="B68" s="4" t="s">
        <v>45</v>
      </c>
      <c r="C68" s="4" t="s">
        <v>40</v>
      </c>
      <c r="D68" s="4">
        <v>2023</v>
      </c>
      <c r="E68" s="5" t="s">
        <v>86</v>
      </c>
      <c r="H68" s="4"/>
      <c r="J68" s="4" t="s">
        <v>30</v>
      </c>
      <c r="L68" s="7" t="s">
        <v>38</v>
      </c>
      <c r="M68" s="7">
        <v>61000</v>
      </c>
      <c r="R68" s="7">
        <v>100000</v>
      </c>
      <c r="W68" s="7">
        <v>30000</v>
      </c>
      <c r="Z68" s="12">
        <f t="shared" si="0"/>
        <v>130000</v>
      </c>
      <c r="AA68" s="12">
        <f>+VLOOKUP(J68,Factores!$A$10:C81,3,0)</f>
        <v>14.07</v>
      </c>
      <c r="AB68" s="7">
        <f t="shared" si="5"/>
        <v>858270</v>
      </c>
      <c r="AC68" s="44">
        <f>+VLOOKUP(J68,Tabla2[#All],4,0)</f>
        <v>2.2723619999999998E-4</v>
      </c>
      <c r="AD68" s="48">
        <f t="shared" si="4"/>
        <v>195.03001337399999</v>
      </c>
      <c r="AE68" s="60">
        <f>+VLOOKUP($J$8,Tabla2[[Energético]:[kCalorias eq/kWh eq]],5,0)</f>
        <v>1.16222E-3</v>
      </c>
      <c r="AF68" s="65">
        <f t="shared" si="3"/>
        <v>997.49855940000009</v>
      </c>
    </row>
    <row r="69" spans="1:32" x14ac:dyDescent="0.35">
      <c r="A69" s="4">
        <v>62</v>
      </c>
      <c r="B69" s="4" t="s">
        <v>45</v>
      </c>
      <c r="C69" s="4" t="s">
        <v>40</v>
      </c>
      <c r="D69" s="4">
        <v>2023</v>
      </c>
      <c r="E69" s="5" t="s">
        <v>87</v>
      </c>
      <c r="H69" s="4"/>
      <c r="J69" s="4" t="s">
        <v>30</v>
      </c>
      <c r="L69" s="7" t="s">
        <v>38</v>
      </c>
      <c r="M69" s="7">
        <v>62000</v>
      </c>
      <c r="R69" s="7">
        <v>100000</v>
      </c>
      <c r="W69" s="7">
        <v>30000</v>
      </c>
      <c r="Z69" s="12">
        <f t="shared" si="0"/>
        <v>130000</v>
      </c>
      <c r="AA69" s="12">
        <f>+VLOOKUP(J69,Factores!$A$10:C82,3,0)</f>
        <v>14.07</v>
      </c>
      <c r="AB69" s="7">
        <f t="shared" si="5"/>
        <v>872340</v>
      </c>
      <c r="AC69" s="44">
        <f>+VLOOKUP(J69,Tabla2[#All],4,0)</f>
        <v>2.2723619999999998E-4</v>
      </c>
      <c r="AD69" s="48">
        <f t="shared" si="4"/>
        <v>198.22722670799999</v>
      </c>
      <c r="AE69" s="60">
        <f>+VLOOKUP($J$8,Tabla2[[Energético]:[kCalorias eq/kWh eq]],5,0)</f>
        <v>1.16222E-3</v>
      </c>
      <c r="AF69" s="65">
        <f t="shared" si="3"/>
        <v>1013.8509948000001</v>
      </c>
    </row>
    <row r="70" spans="1:32" x14ac:dyDescent="0.35">
      <c r="A70" s="4">
        <v>63</v>
      </c>
      <c r="B70" s="4" t="s">
        <v>45</v>
      </c>
      <c r="C70" s="4" t="s">
        <v>40</v>
      </c>
      <c r="D70" s="4">
        <v>2023</v>
      </c>
      <c r="E70" s="5" t="s">
        <v>88</v>
      </c>
      <c r="H70" s="4"/>
      <c r="J70" s="4" t="s">
        <v>30</v>
      </c>
      <c r="L70" s="7" t="s">
        <v>38</v>
      </c>
      <c r="M70" s="7">
        <v>63000</v>
      </c>
      <c r="R70" s="7">
        <v>100000</v>
      </c>
      <c r="W70" s="7">
        <v>30000</v>
      </c>
      <c r="Z70" s="12">
        <f t="shared" si="0"/>
        <v>130000</v>
      </c>
      <c r="AA70" s="12">
        <f>+VLOOKUP(J70,Factores!$A$10:C83,3,0)</f>
        <v>14.07</v>
      </c>
      <c r="AB70" s="7">
        <f t="shared" si="5"/>
        <v>886410</v>
      </c>
      <c r="AC70" s="44">
        <f>+VLOOKUP(J70,Tabla2[#All],4,0)</f>
        <v>2.2723619999999998E-4</v>
      </c>
      <c r="AD70" s="48">
        <f t="shared" si="4"/>
        <v>201.42444004199999</v>
      </c>
      <c r="AE70" s="60">
        <f>+VLOOKUP($J$8,Tabla2[[Energético]:[kCalorias eq/kWh eq]],5,0)</f>
        <v>1.16222E-3</v>
      </c>
      <c r="AF70" s="65">
        <f t="shared" si="3"/>
        <v>1030.2034302</v>
      </c>
    </row>
    <row r="71" spans="1:32" x14ac:dyDescent="0.35">
      <c r="A71" s="4">
        <v>64</v>
      </c>
      <c r="B71" s="4" t="s">
        <v>45</v>
      </c>
      <c r="C71" s="4" t="s">
        <v>40</v>
      </c>
      <c r="D71" s="4">
        <v>2023</v>
      </c>
      <c r="E71" s="5" t="s">
        <v>89</v>
      </c>
      <c r="H71" s="4"/>
      <c r="J71" s="4" t="s">
        <v>30</v>
      </c>
      <c r="L71" s="7" t="s">
        <v>38</v>
      </c>
      <c r="M71" s="7">
        <v>64000</v>
      </c>
      <c r="R71" s="7">
        <v>100000</v>
      </c>
      <c r="W71" s="7">
        <v>30000</v>
      </c>
      <c r="Z71" s="12">
        <f t="shared" si="0"/>
        <v>130000</v>
      </c>
      <c r="AA71" s="12">
        <f>+VLOOKUP(J71,Factores!$A$10:C84,3,0)</f>
        <v>14.07</v>
      </c>
      <c r="AB71" s="7">
        <f t="shared" si="5"/>
        <v>900480</v>
      </c>
      <c r="AC71" s="44">
        <f>+VLOOKUP(J71,Tabla2[#All],4,0)</f>
        <v>2.2723619999999998E-4</v>
      </c>
      <c r="AD71" s="48">
        <f t="shared" si="4"/>
        <v>204.62165337599998</v>
      </c>
      <c r="AE71" s="60">
        <f>+VLOOKUP($J$8,Tabla2[[Energético]:[kCalorias eq/kWh eq]],5,0)</f>
        <v>1.16222E-3</v>
      </c>
      <c r="AF71" s="65">
        <f t="shared" si="3"/>
        <v>1046.5558656000001</v>
      </c>
    </row>
    <row r="72" spans="1:32" x14ac:dyDescent="0.35">
      <c r="A72" s="4">
        <v>65</v>
      </c>
      <c r="B72" s="4" t="s">
        <v>45</v>
      </c>
      <c r="C72" s="4" t="s">
        <v>40</v>
      </c>
      <c r="D72" s="4">
        <v>2023</v>
      </c>
      <c r="E72" s="5" t="s">
        <v>90</v>
      </c>
      <c r="H72" s="4"/>
      <c r="J72" s="4" t="s">
        <v>30</v>
      </c>
      <c r="L72" s="7" t="s">
        <v>38</v>
      </c>
      <c r="M72" s="7">
        <v>65000</v>
      </c>
      <c r="R72" s="7">
        <v>100000</v>
      </c>
      <c r="W72" s="7">
        <v>30000</v>
      </c>
      <c r="Z72" s="12">
        <f t="shared" si="0"/>
        <v>130000</v>
      </c>
      <c r="AA72" s="12">
        <f>+VLOOKUP(J72,Factores!$A$10:C85,3,0)</f>
        <v>14.07</v>
      </c>
      <c r="AB72" s="7">
        <f t="shared" si="5"/>
        <v>914550</v>
      </c>
      <c r="AC72" s="44">
        <f>+VLOOKUP(J72,Tabla2[#All],4,0)</f>
        <v>2.2723619999999998E-4</v>
      </c>
      <c r="AD72" s="48">
        <f t="shared" si="4"/>
        <v>207.81886670999998</v>
      </c>
      <c r="AE72" s="60">
        <f>+VLOOKUP($J$8,Tabla2[[Energético]:[kCalorias eq/kWh eq]],5,0)</f>
        <v>1.16222E-3</v>
      </c>
      <c r="AF72" s="65">
        <f t="shared" si="3"/>
        <v>1062.9083009999999</v>
      </c>
    </row>
    <row r="73" spans="1:32" x14ac:dyDescent="0.35">
      <c r="A73" s="4">
        <v>66</v>
      </c>
      <c r="B73" s="4" t="s">
        <v>45</v>
      </c>
      <c r="C73" s="4" t="s">
        <v>40</v>
      </c>
      <c r="D73" s="4">
        <v>2023</v>
      </c>
      <c r="E73" s="5" t="s">
        <v>91</v>
      </c>
      <c r="H73" s="4"/>
      <c r="J73" s="4" t="s">
        <v>30</v>
      </c>
      <c r="L73" s="7" t="s">
        <v>38</v>
      </c>
      <c r="M73" s="7">
        <v>66000</v>
      </c>
      <c r="R73" s="7">
        <v>100000</v>
      </c>
      <c r="W73" s="7">
        <v>30000</v>
      </c>
      <c r="Z73" s="12">
        <f t="shared" ref="Z73:Z115" si="6">SUM(R73:Y73)</f>
        <v>130000</v>
      </c>
      <c r="AA73" s="12">
        <f>+VLOOKUP(J73,Factores!$A$10:C86,3,0)</f>
        <v>14.07</v>
      </c>
      <c r="AB73" s="7">
        <f t="shared" si="5"/>
        <v>928620</v>
      </c>
      <c r="AC73" s="44">
        <f>+VLOOKUP(J73,Tabla2[#All],4,0)</f>
        <v>2.2723619999999998E-4</v>
      </c>
      <c r="AD73" s="48">
        <f t="shared" si="4"/>
        <v>211.01608004399998</v>
      </c>
      <c r="AE73" s="60">
        <f>+VLOOKUP($J$8,Tabla2[[Energético]:[kCalorias eq/kWh eq]],5,0)</f>
        <v>1.16222E-3</v>
      </c>
      <c r="AF73" s="65">
        <f t="shared" ref="AF73:AF115" si="7">+AE73*AB73</f>
        <v>1079.2607364</v>
      </c>
    </row>
    <row r="74" spans="1:32" x14ac:dyDescent="0.35">
      <c r="A74" s="4">
        <v>67</v>
      </c>
      <c r="B74" s="4" t="s">
        <v>45</v>
      </c>
      <c r="C74" s="4" t="s">
        <v>40</v>
      </c>
      <c r="D74" s="4">
        <v>2023</v>
      </c>
      <c r="E74" s="5" t="s">
        <v>92</v>
      </c>
      <c r="H74" s="4"/>
      <c r="J74" s="4" t="s">
        <v>30</v>
      </c>
      <c r="L74" s="7" t="s">
        <v>38</v>
      </c>
      <c r="M74" s="7">
        <v>67000</v>
      </c>
      <c r="R74" s="7">
        <v>100000</v>
      </c>
      <c r="W74" s="7">
        <v>30000</v>
      </c>
      <c r="Z74" s="12">
        <f t="shared" si="6"/>
        <v>130000</v>
      </c>
      <c r="AA74" s="12">
        <f>+VLOOKUP(J74,Factores!$A$10:C87,3,0)</f>
        <v>14.07</v>
      </c>
      <c r="AB74" s="7">
        <f t="shared" si="5"/>
        <v>942690</v>
      </c>
      <c r="AC74" s="44">
        <f>+VLOOKUP(J74,Tabla2[#All],4,0)</f>
        <v>2.2723619999999998E-4</v>
      </c>
      <c r="AD74" s="48">
        <f t="shared" si="4"/>
        <v>214.21329337799997</v>
      </c>
      <c r="AE74" s="60">
        <f>+VLOOKUP($J$8,Tabla2[[Energético]:[kCalorias eq/kWh eq]],5,0)</f>
        <v>1.16222E-3</v>
      </c>
      <c r="AF74" s="65">
        <f t="shared" si="7"/>
        <v>1095.6131718000001</v>
      </c>
    </row>
    <row r="75" spans="1:32" x14ac:dyDescent="0.35">
      <c r="A75" s="4">
        <v>68</v>
      </c>
      <c r="B75" s="4" t="s">
        <v>45</v>
      </c>
      <c r="C75" s="4" t="s">
        <v>40</v>
      </c>
      <c r="D75" s="4">
        <v>2023</v>
      </c>
      <c r="E75" s="5" t="s">
        <v>93</v>
      </c>
      <c r="H75" s="4"/>
      <c r="J75" s="4" t="s">
        <v>30</v>
      </c>
      <c r="L75" s="7" t="s">
        <v>38</v>
      </c>
      <c r="M75" s="7">
        <v>68000</v>
      </c>
      <c r="R75" s="7">
        <v>100000</v>
      </c>
      <c r="W75" s="7">
        <v>30000</v>
      </c>
      <c r="Z75" s="12">
        <f t="shared" si="6"/>
        <v>130000</v>
      </c>
      <c r="AA75" s="12">
        <f>+VLOOKUP(J75,Factores!$A$10:C88,3,0)</f>
        <v>14.07</v>
      </c>
      <c r="AB75" s="7">
        <f t="shared" si="5"/>
        <v>956760</v>
      </c>
      <c r="AC75" s="44">
        <f>+VLOOKUP(J75,Tabla2[#All],4,0)</f>
        <v>2.2723619999999998E-4</v>
      </c>
      <c r="AD75" s="48">
        <f t="shared" si="4"/>
        <v>217.41050671199997</v>
      </c>
      <c r="AE75" s="60">
        <f>+VLOOKUP($J$8,Tabla2[[Energético]:[kCalorias eq/kWh eq]],5,0)</f>
        <v>1.16222E-3</v>
      </c>
      <c r="AF75" s="65">
        <f t="shared" si="7"/>
        <v>1111.9656072</v>
      </c>
    </row>
    <row r="76" spans="1:32" x14ac:dyDescent="0.35">
      <c r="A76" s="4">
        <v>69</v>
      </c>
      <c r="B76" s="4" t="s">
        <v>45</v>
      </c>
      <c r="C76" s="4" t="s">
        <v>40</v>
      </c>
      <c r="D76" s="4">
        <v>2023</v>
      </c>
      <c r="E76" s="5" t="s">
        <v>94</v>
      </c>
      <c r="H76" s="4"/>
      <c r="J76" s="4" t="s">
        <v>30</v>
      </c>
      <c r="L76" s="7" t="s">
        <v>38</v>
      </c>
      <c r="M76" s="7">
        <v>69000</v>
      </c>
      <c r="R76" s="7">
        <v>100000</v>
      </c>
      <c r="W76" s="7">
        <v>30000</v>
      </c>
      <c r="Z76" s="12">
        <f t="shared" si="6"/>
        <v>130000</v>
      </c>
      <c r="AA76" s="12">
        <f>+VLOOKUP(J76,Factores!$A$10:C89,3,0)</f>
        <v>14.07</v>
      </c>
      <c r="AB76" s="7">
        <f t="shared" si="5"/>
        <v>970830</v>
      </c>
      <c r="AC76" s="44">
        <f>+VLOOKUP(J76,Tabla2[#All],4,0)</f>
        <v>2.2723619999999998E-4</v>
      </c>
      <c r="AD76" s="48">
        <f t="shared" si="4"/>
        <v>220.60772004599997</v>
      </c>
      <c r="AE76" s="60">
        <f>+VLOOKUP($J$8,Tabla2[[Energético]:[kCalorias eq/kWh eq]],5,0)</f>
        <v>1.16222E-3</v>
      </c>
      <c r="AF76" s="65">
        <f t="shared" si="7"/>
        <v>1128.3180426000001</v>
      </c>
    </row>
    <row r="77" spans="1:32" x14ac:dyDescent="0.35">
      <c r="A77" s="4">
        <v>70</v>
      </c>
      <c r="B77" s="4" t="s">
        <v>45</v>
      </c>
      <c r="C77" s="4" t="s">
        <v>40</v>
      </c>
      <c r="D77" s="4">
        <v>2023</v>
      </c>
      <c r="E77" s="5" t="s">
        <v>95</v>
      </c>
      <c r="H77" s="4"/>
      <c r="J77" s="4" t="s">
        <v>30</v>
      </c>
      <c r="L77" s="7" t="s">
        <v>38</v>
      </c>
      <c r="M77" s="7">
        <v>70000</v>
      </c>
      <c r="R77" s="7">
        <v>100000</v>
      </c>
      <c r="W77" s="7">
        <v>30000</v>
      </c>
      <c r="Z77" s="12">
        <f t="shared" si="6"/>
        <v>130000</v>
      </c>
      <c r="AA77" s="12">
        <f>+VLOOKUP(J77,Factores!$A$10:C90,3,0)</f>
        <v>14.07</v>
      </c>
      <c r="AB77" s="7">
        <f t="shared" si="5"/>
        <v>984900</v>
      </c>
      <c r="AC77" s="44">
        <f>+VLOOKUP(J77,Tabla2[#All],4,0)</f>
        <v>2.2723619999999998E-4</v>
      </c>
      <c r="AD77" s="48">
        <f t="shared" si="4"/>
        <v>223.80493337999997</v>
      </c>
      <c r="AE77" s="60">
        <f>+VLOOKUP($J$8,Tabla2[[Energético]:[kCalorias eq/kWh eq]],5,0)</f>
        <v>1.16222E-3</v>
      </c>
      <c r="AF77" s="65">
        <f t="shared" si="7"/>
        <v>1144.670478</v>
      </c>
    </row>
    <row r="78" spans="1:32" x14ac:dyDescent="0.35">
      <c r="A78" s="4">
        <v>71</v>
      </c>
      <c r="B78" s="4" t="s">
        <v>45</v>
      </c>
      <c r="C78" s="4" t="s">
        <v>40</v>
      </c>
      <c r="D78" s="4">
        <v>2023</v>
      </c>
      <c r="E78" s="5" t="s">
        <v>96</v>
      </c>
      <c r="H78" s="4"/>
      <c r="J78" s="4" t="s">
        <v>30</v>
      </c>
      <c r="L78" s="7" t="s">
        <v>38</v>
      </c>
      <c r="M78" s="7">
        <v>71000</v>
      </c>
      <c r="R78" s="7">
        <v>100000</v>
      </c>
      <c r="W78" s="7">
        <v>30000</v>
      </c>
      <c r="Z78" s="12">
        <f t="shared" si="6"/>
        <v>130000</v>
      </c>
      <c r="AA78" s="12">
        <f>+VLOOKUP(J78,Factores!$A$10:C91,3,0)</f>
        <v>14.07</v>
      </c>
      <c r="AB78" s="7">
        <f t="shared" si="5"/>
        <v>998970</v>
      </c>
      <c r="AC78" s="44">
        <f>+VLOOKUP(J78,Tabla2[#All],4,0)</f>
        <v>2.2723619999999998E-4</v>
      </c>
      <c r="AD78" s="48">
        <f t="shared" si="4"/>
        <v>227.00214671399999</v>
      </c>
      <c r="AE78" s="60">
        <f>+VLOOKUP($J$8,Tabla2[[Energético]:[kCalorias eq/kWh eq]],5,0)</f>
        <v>1.16222E-3</v>
      </c>
      <c r="AF78" s="65">
        <f t="shared" si="7"/>
        <v>1161.0229134000001</v>
      </c>
    </row>
    <row r="79" spans="1:32" x14ac:dyDescent="0.35">
      <c r="A79" s="4">
        <v>72</v>
      </c>
      <c r="B79" s="4" t="s">
        <v>45</v>
      </c>
      <c r="C79" s="4" t="s">
        <v>40</v>
      </c>
      <c r="D79" s="4">
        <v>2023</v>
      </c>
      <c r="E79" s="5" t="s">
        <v>97</v>
      </c>
      <c r="H79" s="4"/>
      <c r="J79" s="4" t="s">
        <v>30</v>
      </c>
      <c r="L79" s="7" t="s">
        <v>38</v>
      </c>
      <c r="M79" s="7">
        <v>72000</v>
      </c>
      <c r="R79" s="7">
        <v>100000</v>
      </c>
      <c r="W79" s="7">
        <v>30000</v>
      </c>
      <c r="Z79" s="12">
        <f t="shared" si="6"/>
        <v>130000</v>
      </c>
      <c r="AA79" s="12">
        <f>+VLOOKUP(J79,Factores!$A$10:C92,3,0)</f>
        <v>14.07</v>
      </c>
      <c r="AB79" s="7">
        <f t="shared" si="5"/>
        <v>1013040</v>
      </c>
      <c r="AC79" s="44">
        <f>+VLOOKUP(J79,Tabla2[#All],4,0)</f>
        <v>2.2723619999999998E-4</v>
      </c>
      <c r="AD79" s="48">
        <f t="shared" si="4"/>
        <v>230.19936004799999</v>
      </c>
      <c r="AE79" s="60">
        <f>+VLOOKUP($J$8,Tabla2[[Energético]:[kCalorias eq/kWh eq]],5,0)</f>
        <v>1.16222E-3</v>
      </c>
      <c r="AF79" s="65">
        <f t="shared" si="7"/>
        <v>1177.3753488</v>
      </c>
    </row>
    <row r="80" spans="1:32" x14ac:dyDescent="0.35">
      <c r="A80" s="4">
        <v>73</v>
      </c>
      <c r="B80" s="4" t="s">
        <v>45</v>
      </c>
      <c r="C80" s="4" t="s">
        <v>44</v>
      </c>
      <c r="D80" s="4">
        <v>2023</v>
      </c>
      <c r="E80" s="5" t="s">
        <v>86</v>
      </c>
      <c r="H80" s="4"/>
      <c r="J80" s="4" t="s">
        <v>26</v>
      </c>
      <c r="L80" s="7" t="s">
        <v>38</v>
      </c>
      <c r="M80" s="7">
        <v>30000</v>
      </c>
      <c r="R80" s="7">
        <v>100000</v>
      </c>
      <c r="W80" s="7">
        <v>30000</v>
      </c>
      <c r="Z80" s="12">
        <f t="shared" si="6"/>
        <v>130000</v>
      </c>
      <c r="AA80" s="12">
        <f>+VLOOKUP(J80,Factores!$A$10:C93,3,0)</f>
        <v>4.0106999999999999</v>
      </c>
      <c r="AB80" s="7">
        <f t="shared" si="5"/>
        <v>120321</v>
      </c>
      <c r="AC80" s="44">
        <f>+VLOOKUP(J80,Tabla2[#All],4,0)</f>
        <v>4.1004000000000002E-4</v>
      </c>
      <c r="AD80" s="48">
        <f t="shared" si="4"/>
        <v>49.336422840000004</v>
      </c>
      <c r="AE80" s="60">
        <f>+VLOOKUP($J$8,Tabla2[[Energético]:[kCalorias eq/kWh eq]],5,0)</f>
        <v>1.16222E-3</v>
      </c>
      <c r="AF80" s="65">
        <f t="shared" si="7"/>
        <v>139.83947262000001</v>
      </c>
    </row>
    <row r="81" spans="1:32" x14ac:dyDescent="0.35">
      <c r="A81" s="4">
        <v>74</v>
      </c>
      <c r="B81" s="4" t="s">
        <v>45</v>
      </c>
      <c r="C81" s="4" t="s">
        <v>44</v>
      </c>
      <c r="D81" s="4">
        <v>2023</v>
      </c>
      <c r="E81" s="5" t="s">
        <v>87</v>
      </c>
      <c r="H81" s="4"/>
      <c r="J81" s="4" t="s">
        <v>26</v>
      </c>
      <c r="L81" s="7" t="s">
        <v>38</v>
      </c>
      <c r="M81" s="7">
        <v>31000</v>
      </c>
      <c r="R81" s="7">
        <v>100000</v>
      </c>
      <c r="W81" s="7">
        <v>30000</v>
      </c>
      <c r="Z81" s="12">
        <f t="shared" si="6"/>
        <v>130000</v>
      </c>
      <c r="AA81" s="12">
        <f>+VLOOKUP(J81,Factores!$A$10:C94,3,0)</f>
        <v>4.0106999999999999</v>
      </c>
      <c r="AB81" s="7">
        <f t="shared" si="5"/>
        <v>124331.7</v>
      </c>
      <c r="AC81" s="44">
        <f>+VLOOKUP(J81,Tabla2[#All],4,0)</f>
        <v>4.1004000000000002E-4</v>
      </c>
      <c r="AD81" s="48">
        <f t="shared" si="4"/>
        <v>50.980970268</v>
      </c>
      <c r="AE81" s="60">
        <f>+VLOOKUP($J$8,Tabla2[[Energético]:[kCalorias eq/kWh eq]],5,0)</f>
        <v>1.16222E-3</v>
      </c>
      <c r="AF81" s="65">
        <f t="shared" si="7"/>
        <v>144.500788374</v>
      </c>
    </row>
    <row r="82" spans="1:32" x14ac:dyDescent="0.35">
      <c r="A82" s="4">
        <v>75</v>
      </c>
      <c r="B82" s="4" t="s">
        <v>45</v>
      </c>
      <c r="C82" s="4" t="s">
        <v>44</v>
      </c>
      <c r="D82" s="4">
        <v>2023</v>
      </c>
      <c r="E82" s="5" t="s">
        <v>88</v>
      </c>
      <c r="H82" s="4"/>
      <c r="J82" s="4" t="s">
        <v>26</v>
      </c>
      <c r="L82" s="7" t="s">
        <v>38</v>
      </c>
      <c r="M82" s="7">
        <v>32000</v>
      </c>
      <c r="R82" s="7">
        <v>100000</v>
      </c>
      <c r="W82" s="7">
        <v>30000</v>
      </c>
      <c r="Z82" s="12">
        <f t="shared" si="6"/>
        <v>130000</v>
      </c>
      <c r="AA82" s="12">
        <f>+VLOOKUP(J82,Factores!$A$10:C95,3,0)</f>
        <v>4.0106999999999999</v>
      </c>
      <c r="AB82" s="7">
        <f t="shared" si="5"/>
        <v>128342.39999999999</v>
      </c>
      <c r="AC82" s="44">
        <f>+VLOOKUP(J82,Tabla2[#All],4,0)</f>
        <v>4.1004000000000002E-4</v>
      </c>
      <c r="AD82" s="48">
        <f t="shared" si="4"/>
        <v>52.625517696000003</v>
      </c>
      <c r="AE82" s="60">
        <f>+VLOOKUP($J$8,Tabla2[[Energético]:[kCalorias eq/kWh eq]],5,0)</f>
        <v>1.16222E-3</v>
      </c>
      <c r="AF82" s="65">
        <f t="shared" si="7"/>
        <v>149.16210412800001</v>
      </c>
    </row>
    <row r="83" spans="1:32" x14ac:dyDescent="0.35">
      <c r="A83" s="4">
        <v>76</v>
      </c>
      <c r="B83" s="4" t="s">
        <v>45</v>
      </c>
      <c r="C83" s="4" t="s">
        <v>44</v>
      </c>
      <c r="D83" s="4">
        <v>2023</v>
      </c>
      <c r="E83" s="5" t="s">
        <v>89</v>
      </c>
      <c r="H83" s="4"/>
      <c r="J83" s="4" t="s">
        <v>26</v>
      </c>
      <c r="L83" s="7" t="s">
        <v>38</v>
      </c>
      <c r="M83" s="7">
        <v>33000</v>
      </c>
      <c r="R83" s="7">
        <v>100000</v>
      </c>
      <c r="W83" s="7">
        <v>30000</v>
      </c>
      <c r="Z83" s="12">
        <f t="shared" si="6"/>
        <v>130000</v>
      </c>
      <c r="AA83" s="12">
        <f>+VLOOKUP(J83,Factores!$A$10:C96,3,0)</f>
        <v>4.0106999999999999</v>
      </c>
      <c r="AB83" s="7">
        <f t="shared" si="5"/>
        <v>132353.1</v>
      </c>
      <c r="AC83" s="44">
        <f>+VLOOKUP(J83,Tabla2[#All],4,0)</f>
        <v>4.1004000000000002E-4</v>
      </c>
      <c r="AD83" s="48">
        <f t="shared" si="4"/>
        <v>54.270065124000006</v>
      </c>
      <c r="AE83" s="60">
        <f>+VLOOKUP($J$8,Tabla2[[Energético]:[kCalorias eq/kWh eq]],5,0)</f>
        <v>1.16222E-3</v>
      </c>
      <c r="AF83" s="65">
        <f t="shared" si="7"/>
        <v>153.82341988200002</v>
      </c>
    </row>
    <row r="84" spans="1:32" x14ac:dyDescent="0.35">
      <c r="A84" s="4">
        <v>77</v>
      </c>
      <c r="B84" s="4" t="s">
        <v>45</v>
      </c>
      <c r="C84" s="4" t="s">
        <v>44</v>
      </c>
      <c r="D84" s="4">
        <v>2023</v>
      </c>
      <c r="E84" s="5" t="s">
        <v>90</v>
      </c>
      <c r="H84" s="4"/>
      <c r="J84" s="4" t="s">
        <v>26</v>
      </c>
      <c r="L84" s="7" t="s">
        <v>38</v>
      </c>
      <c r="M84" s="7">
        <v>34000</v>
      </c>
      <c r="R84" s="7">
        <v>100000</v>
      </c>
      <c r="W84" s="7">
        <v>30000</v>
      </c>
      <c r="Z84" s="12">
        <f t="shared" si="6"/>
        <v>130000</v>
      </c>
      <c r="AA84" s="12">
        <f>+VLOOKUP(J84,Factores!$A$10:C97,3,0)</f>
        <v>4.0106999999999999</v>
      </c>
      <c r="AB84" s="7">
        <f t="shared" si="5"/>
        <v>136363.79999999999</v>
      </c>
      <c r="AC84" s="44">
        <f>+VLOOKUP(J84,Tabla2[#All],4,0)</f>
        <v>4.1004000000000002E-4</v>
      </c>
      <c r="AD84" s="48">
        <f t="shared" si="4"/>
        <v>55.914612552000001</v>
      </c>
      <c r="AE84" s="60">
        <f>+VLOOKUP($J$8,Tabla2[[Energético]:[kCalorias eq/kWh eq]],5,0)</f>
        <v>1.16222E-3</v>
      </c>
      <c r="AF84" s="65">
        <f t="shared" si="7"/>
        <v>158.48473563599998</v>
      </c>
    </row>
    <row r="85" spans="1:32" x14ac:dyDescent="0.35">
      <c r="A85" s="4">
        <v>78</v>
      </c>
      <c r="B85" s="4" t="s">
        <v>45</v>
      </c>
      <c r="C85" s="4" t="s">
        <v>44</v>
      </c>
      <c r="D85" s="4">
        <v>2023</v>
      </c>
      <c r="E85" s="5" t="s">
        <v>91</v>
      </c>
      <c r="H85" s="4"/>
      <c r="J85" s="4" t="s">
        <v>26</v>
      </c>
      <c r="L85" s="7" t="s">
        <v>38</v>
      </c>
      <c r="M85" s="7">
        <v>35000</v>
      </c>
      <c r="R85" s="7">
        <v>100000</v>
      </c>
      <c r="W85" s="7">
        <v>30000</v>
      </c>
      <c r="Z85" s="12">
        <f t="shared" si="6"/>
        <v>130000</v>
      </c>
      <c r="AA85" s="12">
        <f>+VLOOKUP(J85,Factores!$A$10:C98,3,0)</f>
        <v>4.0106999999999999</v>
      </c>
      <c r="AB85" s="7">
        <f t="shared" si="5"/>
        <v>140374.5</v>
      </c>
      <c r="AC85" s="44">
        <f>+VLOOKUP(J85,Tabla2[#All],4,0)</f>
        <v>4.1004000000000002E-4</v>
      </c>
      <c r="AD85" s="48">
        <f t="shared" ref="AD85:AD115" si="8">+AC85*AB85</f>
        <v>57.559159980000004</v>
      </c>
      <c r="AE85" s="60">
        <f>+VLOOKUP($J$8,Tabla2[[Energético]:[kCalorias eq/kWh eq]],5,0)</f>
        <v>1.16222E-3</v>
      </c>
      <c r="AF85" s="65">
        <f t="shared" si="7"/>
        <v>163.14605139</v>
      </c>
    </row>
    <row r="86" spans="1:32" x14ac:dyDescent="0.35">
      <c r="A86" s="4">
        <v>79</v>
      </c>
      <c r="B86" s="4" t="s">
        <v>45</v>
      </c>
      <c r="C86" s="4" t="s">
        <v>44</v>
      </c>
      <c r="D86" s="4">
        <v>2023</v>
      </c>
      <c r="E86" s="5" t="s">
        <v>92</v>
      </c>
      <c r="H86" s="4"/>
      <c r="J86" s="4" t="s">
        <v>26</v>
      </c>
      <c r="L86" s="7" t="s">
        <v>38</v>
      </c>
      <c r="M86" s="7">
        <v>36000</v>
      </c>
      <c r="R86" s="7">
        <v>100000</v>
      </c>
      <c r="W86" s="7">
        <v>30000</v>
      </c>
      <c r="Z86" s="12">
        <f t="shared" si="6"/>
        <v>130000</v>
      </c>
      <c r="AA86" s="12">
        <f>+VLOOKUP(J86,Factores!$A$10:C99,3,0)</f>
        <v>4.0106999999999999</v>
      </c>
      <c r="AB86" s="7">
        <f t="shared" si="5"/>
        <v>144385.20000000001</v>
      </c>
      <c r="AC86" s="44">
        <f>+VLOOKUP(J86,Tabla2[#All],4,0)</f>
        <v>4.1004000000000002E-4</v>
      </c>
      <c r="AD86" s="48">
        <f t="shared" si="8"/>
        <v>59.203707408000007</v>
      </c>
      <c r="AE86" s="60">
        <f>+VLOOKUP($J$8,Tabla2[[Energético]:[kCalorias eq/kWh eq]],5,0)</f>
        <v>1.16222E-3</v>
      </c>
      <c r="AF86" s="65">
        <f t="shared" si="7"/>
        <v>167.80736714400001</v>
      </c>
    </row>
    <row r="87" spans="1:32" x14ac:dyDescent="0.35">
      <c r="A87" s="4">
        <v>80</v>
      </c>
      <c r="B87" s="4" t="s">
        <v>45</v>
      </c>
      <c r="C87" s="4" t="s">
        <v>44</v>
      </c>
      <c r="D87" s="4">
        <v>2023</v>
      </c>
      <c r="E87" s="5" t="s">
        <v>93</v>
      </c>
      <c r="H87" s="4"/>
      <c r="J87" s="4" t="s">
        <v>26</v>
      </c>
      <c r="L87" s="7" t="s">
        <v>38</v>
      </c>
      <c r="M87" s="7">
        <v>37000</v>
      </c>
      <c r="R87" s="7">
        <v>100000</v>
      </c>
      <c r="W87" s="7">
        <v>30000</v>
      </c>
      <c r="Z87" s="12">
        <f t="shared" si="6"/>
        <v>130000</v>
      </c>
      <c r="AA87" s="12">
        <f>+VLOOKUP(J87,Factores!$A$10:C100,3,0)</f>
        <v>4.0106999999999999</v>
      </c>
      <c r="AB87" s="7">
        <f t="shared" si="5"/>
        <v>148395.9</v>
      </c>
      <c r="AC87" s="44">
        <f>+VLOOKUP(J87,Tabla2[#All],4,0)</f>
        <v>4.1004000000000002E-4</v>
      </c>
      <c r="AD87" s="48">
        <f t="shared" si="8"/>
        <v>60.848254836000002</v>
      </c>
      <c r="AE87" s="60">
        <f>+VLOOKUP($J$8,Tabla2[[Energético]:[kCalorias eq/kWh eq]],5,0)</f>
        <v>1.16222E-3</v>
      </c>
      <c r="AF87" s="65">
        <f t="shared" si="7"/>
        <v>172.468682898</v>
      </c>
    </row>
    <row r="88" spans="1:32" x14ac:dyDescent="0.35">
      <c r="A88" s="4">
        <v>81</v>
      </c>
      <c r="B88" s="4" t="s">
        <v>45</v>
      </c>
      <c r="C88" s="4" t="s">
        <v>44</v>
      </c>
      <c r="D88" s="4">
        <v>2023</v>
      </c>
      <c r="E88" s="5" t="s">
        <v>94</v>
      </c>
      <c r="H88" s="4"/>
      <c r="J88" s="4" t="s">
        <v>26</v>
      </c>
      <c r="L88" s="7" t="s">
        <v>38</v>
      </c>
      <c r="M88" s="7">
        <v>38000</v>
      </c>
      <c r="R88" s="7">
        <v>100000</v>
      </c>
      <c r="W88" s="7">
        <v>30000</v>
      </c>
      <c r="Z88" s="12">
        <f t="shared" si="6"/>
        <v>130000</v>
      </c>
      <c r="AA88" s="12">
        <f>+VLOOKUP(J88,Factores!$A$10:C101,3,0)</f>
        <v>4.0106999999999999</v>
      </c>
      <c r="AB88" s="7">
        <f t="shared" si="5"/>
        <v>152406.6</v>
      </c>
      <c r="AC88" s="44">
        <f>+VLOOKUP(J88,Tabla2[#All],4,0)</f>
        <v>4.1004000000000002E-4</v>
      </c>
      <c r="AD88" s="48">
        <f t="shared" si="8"/>
        <v>62.492802264000005</v>
      </c>
      <c r="AE88" s="60">
        <f>+VLOOKUP($J$8,Tabla2[[Energético]:[kCalorias eq/kWh eq]],5,0)</f>
        <v>1.16222E-3</v>
      </c>
      <c r="AF88" s="65">
        <f t="shared" si="7"/>
        <v>177.12999865200001</v>
      </c>
    </row>
    <row r="89" spans="1:32" x14ac:dyDescent="0.35">
      <c r="A89" s="4">
        <v>82</v>
      </c>
      <c r="B89" s="4" t="s">
        <v>45</v>
      </c>
      <c r="C89" s="4" t="s">
        <v>44</v>
      </c>
      <c r="D89" s="4">
        <v>2023</v>
      </c>
      <c r="E89" s="5" t="s">
        <v>95</v>
      </c>
      <c r="H89" s="4"/>
      <c r="J89" s="4" t="s">
        <v>26</v>
      </c>
      <c r="L89" s="7" t="s">
        <v>38</v>
      </c>
      <c r="M89" s="7">
        <v>39000</v>
      </c>
      <c r="R89" s="7">
        <v>100000</v>
      </c>
      <c r="W89" s="7">
        <v>30000</v>
      </c>
      <c r="Z89" s="12">
        <f t="shared" si="6"/>
        <v>130000</v>
      </c>
      <c r="AA89" s="12">
        <f>+VLOOKUP(J89,Factores!$A$10:C102,3,0)</f>
        <v>4.0106999999999999</v>
      </c>
      <c r="AB89" s="7">
        <f t="shared" si="5"/>
        <v>156417.29999999999</v>
      </c>
      <c r="AC89" s="44">
        <f>+VLOOKUP(J89,Tabla2[#All],4,0)</f>
        <v>4.1004000000000002E-4</v>
      </c>
      <c r="AD89" s="48">
        <f t="shared" si="8"/>
        <v>64.137349692000001</v>
      </c>
      <c r="AE89" s="60">
        <f>+VLOOKUP($J$8,Tabla2[[Energético]:[kCalorias eq/kWh eq]],5,0)</f>
        <v>1.16222E-3</v>
      </c>
      <c r="AF89" s="65">
        <f t="shared" si="7"/>
        <v>181.791314406</v>
      </c>
    </row>
    <row r="90" spans="1:32" x14ac:dyDescent="0.35">
      <c r="A90" s="4">
        <v>83</v>
      </c>
      <c r="B90" s="4" t="s">
        <v>45</v>
      </c>
      <c r="C90" s="4" t="s">
        <v>44</v>
      </c>
      <c r="D90" s="4">
        <v>2023</v>
      </c>
      <c r="E90" s="5" t="s">
        <v>96</v>
      </c>
      <c r="H90" s="4"/>
      <c r="J90" s="4" t="s">
        <v>26</v>
      </c>
      <c r="L90" s="7" t="s">
        <v>38</v>
      </c>
      <c r="M90" s="7">
        <v>40000</v>
      </c>
      <c r="R90" s="7">
        <v>100000</v>
      </c>
      <c r="W90" s="7">
        <v>30000</v>
      </c>
      <c r="Z90" s="12">
        <f t="shared" si="6"/>
        <v>130000</v>
      </c>
      <c r="AA90" s="12">
        <f>+VLOOKUP(J90,Factores!$A$10:C103,3,0)</f>
        <v>4.0106999999999999</v>
      </c>
      <c r="AB90" s="7">
        <f t="shared" si="5"/>
        <v>160428</v>
      </c>
      <c r="AC90" s="44">
        <f>+VLOOKUP(J90,Tabla2[#All],4,0)</f>
        <v>4.1004000000000002E-4</v>
      </c>
      <c r="AD90" s="48">
        <f t="shared" si="8"/>
        <v>65.781897120000011</v>
      </c>
      <c r="AE90" s="60">
        <f>+VLOOKUP($J$8,Tabla2[[Energético]:[kCalorias eq/kWh eq]],5,0)</f>
        <v>1.16222E-3</v>
      </c>
      <c r="AF90" s="65">
        <f t="shared" si="7"/>
        <v>186.45263016000001</v>
      </c>
    </row>
    <row r="91" spans="1:32" x14ac:dyDescent="0.35">
      <c r="A91" s="4">
        <v>84</v>
      </c>
      <c r="B91" s="4" t="s">
        <v>45</v>
      </c>
      <c r="C91" s="4" t="s">
        <v>44</v>
      </c>
      <c r="D91" s="4">
        <v>2023</v>
      </c>
      <c r="E91" s="5" t="s">
        <v>97</v>
      </c>
      <c r="H91" s="4"/>
      <c r="J91" s="4" t="s">
        <v>26</v>
      </c>
      <c r="L91" s="7" t="s">
        <v>38</v>
      </c>
      <c r="M91" s="7">
        <v>41000</v>
      </c>
      <c r="R91" s="7">
        <v>100000</v>
      </c>
      <c r="W91" s="7">
        <v>30000</v>
      </c>
      <c r="Z91" s="12">
        <f t="shared" si="6"/>
        <v>130000</v>
      </c>
      <c r="AA91" s="12">
        <f>+VLOOKUP(J91,Factores!$A$10:C104,3,0)</f>
        <v>4.0106999999999999</v>
      </c>
      <c r="AB91" s="7">
        <f t="shared" si="5"/>
        <v>164438.70000000001</v>
      </c>
      <c r="AC91" s="44">
        <f>+VLOOKUP(J91,Tabla2[#All],4,0)</f>
        <v>4.1004000000000002E-4</v>
      </c>
      <c r="AD91" s="48">
        <f t="shared" si="8"/>
        <v>67.426444548000006</v>
      </c>
      <c r="AE91" s="60">
        <f>+VLOOKUP($J$8,Tabla2[[Energético]:[kCalorias eq/kWh eq]],5,0)</f>
        <v>1.16222E-3</v>
      </c>
      <c r="AF91" s="65">
        <f t="shared" si="7"/>
        <v>191.11394591400003</v>
      </c>
    </row>
    <row r="92" spans="1:32" x14ac:dyDescent="0.35">
      <c r="A92" s="4">
        <v>85</v>
      </c>
      <c r="B92" s="4" t="s">
        <v>45</v>
      </c>
      <c r="C92" s="4" t="s">
        <v>47</v>
      </c>
      <c r="D92" s="4">
        <v>2023</v>
      </c>
      <c r="E92" s="5" t="s">
        <v>86</v>
      </c>
      <c r="H92" s="4"/>
      <c r="J92" s="4" t="s">
        <v>32</v>
      </c>
      <c r="L92" s="7" t="s">
        <v>37</v>
      </c>
      <c r="M92" s="7">
        <v>10000</v>
      </c>
      <c r="R92" s="7">
        <v>100000</v>
      </c>
      <c r="W92" s="7">
        <v>30000</v>
      </c>
      <c r="Z92" s="12">
        <f t="shared" si="6"/>
        <v>130000</v>
      </c>
      <c r="AA92" s="12">
        <f>+VLOOKUP(J92,Factores!$A$10:C105,3,0)</f>
        <v>9.5</v>
      </c>
      <c r="AB92" s="7">
        <f t="shared" si="5"/>
        <v>95000</v>
      </c>
      <c r="AC92" s="44">
        <f>+VLOOKUP(J92,Tabla2[#All],4,0)</f>
        <v>4.8368E-4</v>
      </c>
      <c r="AD92" s="48">
        <f t="shared" si="8"/>
        <v>45.949600000000004</v>
      </c>
      <c r="AE92" s="60">
        <f>+VLOOKUP($J$8,Tabla2[[Energético]:[kCalorias eq/kWh eq]],5,0)</f>
        <v>1.16222E-3</v>
      </c>
      <c r="AF92" s="65">
        <f t="shared" si="7"/>
        <v>110.4109</v>
      </c>
    </row>
    <row r="93" spans="1:32" x14ac:dyDescent="0.35">
      <c r="A93" s="4">
        <v>86</v>
      </c>
      <c r="B93" s="4" t="s">
        <v>45</v>
      </c>
      <c r="C93" s="4" t="s">
        <v>47</v>
      </c>
      <c r="D93" s="4">
        <v>2023</v>
      </c>
      <c r="E93" s="5" t="s">
        <v>87</v>
      </c>
      <c r="H93" s="4"/>
      <c r="J93" s="4" t="s">
        <v>32</v>
      </c>
      <c r="L93" s="7" t="s">
        <v>37</v>
      </c>
      <c r="M93" s="7">
        <v>11000</v>
      </c>
      <c r="R93" s="7">
        <v>100000</v>
      </c>
      <c r="W93" s="7">
        <v>30000</v>
      </c>
      <c r="Z93" s="12">
        <f t="shared" si="6"/>
        <v>130000</v>
      </c>
      <c r="AA93" s="12">
        <f>+VLOOKUP(J93,Factores!$A$10:C106,3,0)</f>
        <v>9.5</v>
      </c>
      <c r="AB93" s="7">
        <f t="shared" si="5"/>
        <v>104500</v>
      </c>
      <c r="AC93" s="44">
        <f>+VLOOKUP(J93,Tabla2[#All],4,0)</f>
        <v>4.8368E-4</v>
      </c>
      <c r="AD93" s="48">
        <f t="shared" si="8"/>
        <v>50.544559999999997</v>
      </c>
      <c r="AE93" s="60">
        <f>+VLOOKUP($J$8,Tabla2[[Energético]:[kCalorias eq/kWh eq]],5,0)</f>
        <v>1.16222E-3</v>
      </c>
      <c r="AF93" s="65">
        <f t="shared" si="7"/>
        <v>121.45199000000001</v>
      </c>
    </row>
    <row r="94" spans="1:32" x14ac:dyDescent="0.35">
      <c r="A94" s="4">
        <v>87</v>
      </c>
      <c r="B94" s="4" t="s">
        <v>45</v>
      </c>
      <c r="C94" s="4" t="s">
        <v>47</v>
      </c>
      <c r="D94" s="4">
        <v>2023</v>
      </c>
      <c r="E94" s="5" t="s">
        <v>88</v>
      </c>
      <c r="H94" s="4"/>
      <c r="J94" s="4" t="s">
        <v>32</v>
      </c>
      <c r="L94" s="7" t="s">
        <v>37</v>
      </c>
      <c r="M94" s="7">
        <v>12000</v>
      </c>
      <c r="R94" s="7">
        <v>100000</v>
      </c>
      <c r="W94" s="7">
        <v>30000</v>
      </c>
      <c r="Z94" s="12">
        <f t="shared" si="6"/>
        <v>130000</v>
      </c>
      <c r="AA94" s="12">
        <f>+VLOOKUP(J94,Factores!$A$10:C107,3,0)</f>
        <v>9.5</v>
      </c>
      <c r="AB94" s="7">
        <f t="shared" si="5"/>
        <v>114000</v>
      </c>
      <c r="AC94" s="44">
        <f>+VLOOKUP(J94,Tabla2[#All],4,0)</f>
        <v>4.8368E-4</v>
      </c>
      <c r="AD94" s="48">
        <f t="shared" si="8"/>
        <v>55.139519999999997</v>
      </c>
      <c r="AE94" s="60">
        <f>+VLOOKUP($J$8,Tabla2[[Energético]:[kCalorias eq/kWh eq]],5,0)</f>
        <v>1.16222E-3</v>
      </c>
      <c r="AF94" s="65">
        <f t="shared" si="7"/>
        <v>132.49307999999999</v>
      </c>
    </row>
    <row r="95" spans="1:32" x14ac:dyDescent="0.35">
      <c r="A95" s="4">
        <v>88</v>
      </c>
      <c r="B95" s="4" t="s">
        <v>45</v>
      </c>
      <c r="C95" s="4" t="s">
        <v>47</v>
      </c>
      <c r="D95" s="4">
        <v>2023</v>
      </c>
      <c r="E95" s="5" t="s">
        <v>89</v>
      </c>
      <c r="H95" s="4"/>
      <c r="J95" s="4" t="s">
        <v>32</v>
      </c>
      <c r="L95" s="7" t="s">
        <v>37</v>
      </c>
      <c r="M95" s="7">
        <v>13000</v>
      </c>
      <c r="R95" s="7">
        <v>100000</v>
      </c>
      <c r="W95" s="7">
        <v>30000</v>
      </c>
      <c r="Z95" s="12">
        <f t="shared" si="6"/>
        <v>130000</v>
      </c>
      <c r="AA95" s="12">
        <f>+VLOOKUP(J95,Factores!$A$10:C108,3,0)</f>
        <v>9.5</v>
      </c>
      <c r="AB95" s="7">
        <f t="shared" si="5"/>
        <v>123500</v>
      </c>
      <c r="AC95" s="44">
        <f>+VLOOKUP(J95,Tabla2[#All],4,0)</f>
        <v>4.8368E-4</v>
      </c>
      <c r="AD95" s="48">
        <f t="shared" si="8"/>
        <v>59.734479999999998</v>
      </c>
      <c r="AE95" s="60">
        <f>+VLOOKUP($J$8,Tabla2[[Energético]:[kCalorias eq/kWh eq]],5,0)</f>
        <v>1.16222E-3</v>
      </c>
      <c r="AF95" s="65">
        <f t="shared" si="7"/>
        <v>143.53417000000002</v>
      </c>
    </row>
    <row r="96" spans="1:32" x14ac:dyDescent="0.35">
      <c r="A96" s="4">
        <v>89</v>
      </c>
      <c r="B96" s="4" t="s">
        <v>45</v>
      </c>
      <c r="C96" s="4" t="s">
        <v>47</v>
      </c>
      <c r="D96" s="4">
        <v>2023</v>
      </c>
      <c r="E96" s="5" t="s">
        <v>90</v>
      </c>
      <c r="H96" s="4"/>
      <c r="J96" s="4" t="s">
        <v>32</v>
      </c>
      <c r="L96" s="7" t="s">
        <v>37</v>
      </c>
      <c r="M96" s="7">
        <v>14000</v>
      </c>
      <c r="R96" s="7">
        <v>100000</v>
      </c>
      <c r="W96" s="7">
        <v>30000</v>
      </c>
      <c r="Z96" s="12">
        <f t="shared" si="6"/>
        <v>130000</v>
      </c>
      <c r="AA96" s="12">
        <f>+VLOOKUP(J96,Factores!$A$10:C109,3,0)</f>
        <v>9.5</v>
      </c>
      <c r="AB96" s="7">
        <f t="shared" si="5"/>
        <v>133000</v>
      </c>
      <c r="AC96" s="44">
        <f>+VLOOKUP(J96,Tabla2[#All],4,0)</f>
        <v>4.8368E-4</v>
      </c>
      <c r="AD96" s="48">
        <f t="shared" si="8"/>
        <v>64.329440000000005</v>
      </c>
      <c r="AE96" s="60">
        <f>+VLOOKUP($J$8,Tabla2[[Energético]:[kCalorias eq/kWh eq]],5,0)</f>
        <v>1.16222E-3</v>
      </c>
      <c r="AF96" s="65">
        <f t="shared" si="7"/>
        <v>154.57526000000001</v>
      </c>
    </row>
    <row r="97" spans="1:32" x14ac:dyDescent="0.35">
      <c r="A97" s="4">
        <v>90</v>
      </c>
      <c r="B97" s="4" t="s">
        <v>45</v>
      </c>
      <c r="C97" s="4" t="s">
        <v>47</v>
      </c>
      <c r="D97" s="4">
        <v>2023</v>
      </c>
      <c r="E97" s="5" t="s">
        <v>91</v>
      </c>
      <c r="H97" s="4"/>
      <c r="J97" s="4" t="s">
        <v>32</v>
      </c>
      <c r="L97" s="7" t="s">
        <v>37</v>
      </c>
      <c r="M97" s="7">
        <v>15000</v>
      </c>
      <c r="R97" s="7">
        <v>100000</v>
      </c>
      <c r="W97" s="7">
        <v>30000</v>
      </c>
      <c r="Z97" s="12">
        <f t="shared" si="6"/>
        <v>130000</v>
      </c>
      <c r="AA97" s="12">
        <f>+VLOOKUP(J97,Factores!$A$10:C110,3,0)</f>
        <v>9.5</v>
      </c>
      <c r="AB97" s="7">
        <f t="shared" ref="AB97:AB115" si="9">+AA97*M97</f>
        <v>142500</v>
      </c>
      <c r="AC97" s="44">
        <f>+VLOOKUP(J97,Tabla2[#All],4,0)</f>
        <v>4.8368E-4</v>
      </c>
      <c r="AD97" s="48">
        <f t="shared" si="8"/>
        <v>68.924400000000006</v>
      </c>
      <c r="AE97" s="60">
        <f>+VLOOKUP($J$8,Tabla2[[Energético]:[kCalorias eq/kWh eq]],5,0)</f>
        <v>1.16222E-3</v>
      </c>
      <c r="AF97" s="65">
        <f t="shared" si="7"/>
        <v>165.61635000000001</v>
      </c>
    </row>
    <row r="98" spans="1:32" x14ac:dyDescent="0.35">
      <c r="A98" s="4">
        <v>91</v>
      </c>
      <c r="B98" s="4" t="s">
        <v>45</v>
      </c>
      <c r="C98" s="4" t="s">
        <v>47</v>
      </c>
      <c r="D98" s="4">
        <v>2023</v>
      </c>
      <c r="E98" s="5" t="s">
        <v>92</v>
      </c>
      <c r="H98" s="4"/>
      <c r="J98" s="4" t="s">
        <v>32</v>
      </c>
      <c r="L98" s="7" t="s">
        <v>37</v>
      </c>
      <c r="M98" s="7">
        <v>16000</v>
      </c>
      <c r="R98" s="7">
        <v>100000</v>
      </c>
      <c r="W98" s="7">
        <v>30000</v>
      </c>
      <c r="Z98" s="12">
        <f t="shared" si="6"/>
        <v>130000</v>
      </c>
      <c r="AA98" s="12">
        <f>+VLOOKUP(J98,Factores!$A$10:C111,3,0)</f>
        <v>9.5</v>
      </c>
      <c r="AB98" s="7">
        <f t="shared" si="9"/>
        <v>152000</v>
      </c>
      <c r="AC98" s="44">
        <f>+VLOOKUP(J98,Tabla2[#All],4,0)</f>
        <v>4.8368E-4</v>
      </c>
      <c r="AD98" s="48">
        <f t="shared" si="8"/>
        <v>73.519360000000006</v>
      </c>
      <c r="AE98" s="60">
        <f>+VLOOKUP($J$8,Tabla2[[Energético]:[kCalorias eq/kWh eq]],5,0)</f>
        <v>1.16222E-3</v>
      </c>
      <c r="AF98" s="65">
        <f t="shared" si="7"/>
        <v>176.65744000000001</v>
      </c>
    </row>
    <row r="99" spans="1:32" x14ac:dyDescent="0.35">
      <c r="A99" s="4">
        <v>92</v>
      </c>
      <c r="B99" s="4" t="s">
        <v>45</v>
      </c>
      <c r="C99" s="4" t="s">
        <v>47</v>
      </c>
      <c r="D99" s="4">
        <v>2023</v>
      </c>
      <c r="E99" s="5" t="s">
        <v>93</v>
      </c>
      <c r="H99" s="4"/>
      <c r="J99" s="4" t="s">
        <v>32</v>
      </c>
      <c r="L99" s="7" t="s">
        <v>37</v>
      </c>
      <c r="M99" s="7">
        <v>17000</v>
      </c>
      <c r="R99" s="7">
        <v>100000</v>
      </c>
      <c r="W99" s="7">
        <v>30000</v>
      </c>
      <c r="Z99" s="12">
        <f t="shared" si="6"/>
        <v>130000</v>
      </c>
      <c r="AA99" s="12">
        <f>+VLOOKUP(J99,Factores!$A$10:C112,3,0)</f>
        <v>9.5</v>
      </c>
      <c r="AB99" s="7">
        <f t="shared" si="9"/>
        <v>161500</v>
      </c>
      <c r="AC99" s="44">
        <f>+VLOOKUP(J99,Tabla2[#All],4,0)</f>
        <v>4.8368E-4</v>
      </c>
      <c r="AD99" s="48">
        <f t="shared" si="8"/>
        <v>78.114320000000006</v>
      </c>
      <c r="AE99" s="60">
        <f>+VLOOKUP($J$8,Tabla2[[Energético]:[kCalorias eq/kWh eq]],5,0)</f>
        <v>1.16222E-3</v>
      </c>
      <c r="AF99" s="65">
        <f t="shared" si="7"/>
        <v>187.69853000000001</v>
      </c>
    </row>
    <row r="100" spans="1:32" x14ac:dyDescent="0.35">
      <c r="A100" s="4">
        <v>93</v>
      </c>
      <c r="B100" s="4" t="s">
        <v>45</v>
      </c>
      <c r="C100" s="4" t="s">
        <v>47</v>
      </c>
      <c r="D100" s="4">
        <v>2023</v>
      </c>
      <c r="E100" s="5" t="s">
        <v>94</v>
      </c>
      <c r="H100" s="4"/>
      <c r="J100" s="4" t="s">
        <v>32</v>
      </c>
      <c r="L100" s="7" t="s">
        <v>37</v>
      </c>
      <c r="M100" s="7">
        <v>18000</v>
      </c>
      <c r="R100" s="7">
        <v>100000</v>
      </c>
      <c r="W100" s="7">
        <v>30000</v>
      </c>
      <c r="Z100" s="12">
        <f t="shared" si="6"/>
        <v>130000</v>
      </c>
      <c r="AA100" s="12">
        <f>+VLOOKUP(J100,Factores!$A$10:C113,3,0)</f>
        <v>9.5</v>
      </c>
      <c r="AB100" s="7">
        <f t="shared" si="9"/>
        <v>171000</v>
      </c>
      <c r="AC100" s="44">
        <f>+VLOOKUP(J100,Tabla2[#All],4,0)</f>
        <v>4.8368E-4</v>
      </c>
      <c r="AD100" s="48">
        <f t="shared" si="8"/>
        <v>82.709280000000007</v>
      </c>
      <c r="AE100" s="60">
        <f>+VLOOKUP($J$8,Tabla2[[Energético]:[kCalorias eq/kWh eq]],5,0)</f>
        <v>1.16222E-3</v>
      </c>
      <c r="AF100" s="65">
        <f t="shared" si="7"/>
        <v>198.73962</v>
      </c>
    </row>
    <row r="101" spans="1:32" x14ac:dyDescent="0.35">
      <c r="A101" s="4">
        <v>94</v>
      </c>
      <c r="B101" s="4" t="s">
        <v>45</v>
      </c>
      <c r="C101" s="4" t="s">
        <v>47</v>
      </c>
      <c r="D101" s="4">
        <v>2023</v>
      </c>
      <c r="E101" s="5" t="s">
        <v>95</v>
      </c>
      <c r="H101" s="4"/>
      <c r="J101" s="4" t="s">
        <v>32</v>
      </c>
      <c r="L101" s="7" t="s">
        <v>37</v>
      </c>
      <c r="M101" s="7">
        <v>19000</v>
      </c>
      <c r="R101" s="7">
        <v>100000</v>
      </c>
      <c r="W101" s="7">
        <v>30000</v>
      </c>
      <c r="Z101" s="12">
        <f t="shared" si="6"/>
        <v>130000</v>
      </c>
      <c r="AA101" s="12">
        <f>+VLOOKUP(J101,Factores!$A$10:C114,3,0)</f>
        <v>9.5</v>
      </c>
      <c r="AB101" s="7">
        <f t="shared" si="9"/>
        <v>180500</v>
      </c>
      <c r="AC101" s="44">
        <f>+VLOOKUP(J101,Tabla2[#All],4,0)</f>
        <v>4.8368E-4</v>
      </c>
      <c r="AD101" s="48">
        <f t="shared" si="8"/>
        <v>87.304240000000007</v>
      </c>
      <c r="AE101" s="60">
        <f>+VLOOKUP($J$8,Tabla2[[Energético]:[kCalorias eq/kWh eq]],5,0)</f>
        <v>1.16222E-3</v>
      </c>
      <c r="AF101" s="65">
        <f t="shared" si="7"/>
        <v>209.78071</v>
      </c>
    </row>
    <row r="102" spans="1:32" x14ac:dyDescent="0.35">
      <c r="A102" s="4">
        <v>95</v>
      </c>
      <c r="B102" s="4" t="s">
        <v>45</v>
      </c>
      <c r="C102" s="4" t="s">
        <v>47</v>
      </c>
      <c r="D102" s="4">
        <v>2023</v>
      </c>
      <c r="E102" s="5" t="s">
        <v>96</v>
      </c>
      <c r="H102" s="4"/>
      <c r="J102" s="4" t="s">
        <v>32</v>
      </c>
      <c r="L102" s="7" t="s">
        <v>37</v>
      </c>
      <c r="M102" s="7">
        <v>20000</v>
      </c>
      <c r="R102" s="7">
        <v>100000</v>
      </c>
      <c r="W102" s="7">
        <v>30000</v>
      </c>
      <c r="Z102" s="12">
        <f t="shared" si="6"/>
        <v>130000</v>
      </c>
      <c r="AA102" s="12">
        <f>+VLOOKUP(J102,Factores!$A$10:C115,3,0)</f>
        <v>9.5</v>
      </c>
      <c r="AB102" s="7">
        <f t="shared" si="9"/>
        <v>190000</v>
      </c>
      <c r="AC102" s="44">
        <f>+VLOOKUP(J102,Tabla2[#All],4,0)</f>
        <v>4.8368E-4</v>
      </c>
      <c r="AD102" s="48">
        <f t="shared" si="8"/>
        <v>91.899200000000008</v>
      </c>
      <c r="AE102" s="60">
        <f>+VLOOKUP($J$8,Tabla2[[Energético]:[kCalorias eq/kWh eq]],5,0)</f>
        <v>1.16222E-3</v>
      </c>
      <c r="AF102" s="65">
        <f t="shared" si="7"/>
        <v>220.8218</v>
      </c>
    </row>
    <row r="103" spans="1:32" x14ac:dyDescent="0.35">
      <c r="A103" s="4">
        <v>96</v>
      </c>
      <c r="B103" s="4" t="s">
        <v>45</v>
      </c>
      <c r="C103" s="4" t="s">
        <v>47</v>
      </c>
      <c r="D103" s="4">
        <v>2023</v>
      </c>
      <c r="E103" s="5" t="s">
        <v>97</v>
      </c>
      <c r="H103" s="4"/>
      <c r="J103" s="4" t="s">
        <v>32</v>
      </c>
      <c r="L103" s="7" t="s">
        <v>37</v>
      </c>
      <c r="M103" s="7">
        <v>21000</v>
      </c>
      <c r="R103" s="7">
        <v>100000</v>
      </c>
      <c r="W103" s="7">
        <v>30000</v>
      </c>
      <c r="Z103" s="12">
        <f t="shared" si="6"/>
        <v>130000</v>
      </c>
      <c r="AA103" s="12">
        <f>+VLOOKUP(J103,Factores!$A$10:C116,3,0)</f>
        <v>9.5</v>
      </c>
      <c r="AB103" s="7">
        <f t="shared" si="9"/>
        <v>199500</v>
      </c>
      <c r="AC103" s="44">
        <f>+VLOOKUP(J103,Tabla2[#All],4,0)</f>
        <v>4.8368E-4</v>
      </c>
      <c r="AD103" s="48">
        <f t="shared" si="8"/>
        <v>96.494159999999994</v>
      </c>
      <c r="AE103" s="60">
        <f>+VLOOKUP($J$8,Tabla2[[Energético]:[kCalorias eq/kWh eq]],5,0)</f>
        <v>1.16222E-3</v>
      </c>
      <c r="AF103" s="65">
        <f t="shared" si="7"/>
        <v>231.86289000000002</v>
      </c>
    </row>
    <row r="104" spans="1:32" x14ac:dyDescent="0.35">
      <c r="A104" s="4">
        <v>97</v>
      </c>
      <c r="B104" s="4" t="s">
        <v>45</v>
      </c>
      <c r="C104" s="4" t="s">
        <v>48</v>
      </c>
      <c r="D104" s="4">
        <v>2023</v>
      </c>
      <c r="E104" s="5" t="s">
        <v>86</v>
      </c>
      <c r="H104" s="4"/>
      <c r="J104" s="4" t="s">
        <v>48</v>
      </c>
      <c r="L104" s="7" t="s">
        <v>38</v>
      </c>
      <c r="M104" s="7">
        <v>30000</v>
      </c>
      <c r="R104" s="7">
        <v>100000</v>
      </c>
      <c r="W104" s="7">
        <v>30000</v>
      </c>
      <c r="Z104" s="12">
        <f t="shared" si="6"/>
        <v>130000</v>
      </c>
      <c r="AA104" s="12">
        <f>+VLOOKUP(J104,Factores!$A$10:C117,3,0)</f>
        <v>0</v>
      </c>
      <c r="AB104" s="7">
        <f t="shared" si="9"/>
        <v>0</v>
      </c>
      <c r="AC104" s="44">
        <f>+VLOOKUP(J104,Tabla2[#All],4,0)</f>
        <v>0</v>
      </c>
      <c r="AD104" s="48">
        <f t="shared" si="8"/>
        <v>0</v>
      </c>
      <c r="AE104" s="60">
        <f>+VLOOKUP($J$8,Tabla2[[Energético]:[kCalorias eq/kWh eq]],5,0)</f>
        <v>1.16222E-3</v>
      </c>
      <c r="AF104" s="65">
        <f t="shared" si="7"/>
        <v>0</v>
      </c>
    </row>
    <row r="105" spans="1:32" x14ac:dyDescent="0.35">
      <c r="A105" s="4">
        <v>98</v>
      </c>
      <c r="B105" s="4" t="s">
        <v>45</v>
      </c>
      <c r="C105" s="4" t="s">
        <v>48</v>
      </c>
      <c r="D105" s="4">
        <v>2023</v>
      </c>
      <c r="E105" s="5" t="s">
        <v>87</v>
      </c>
      <c r="H105" s="4"/>
      <c r="J105" s="4" t="s">
        <v>48</v>
      </c>
      <c r="L105" s="7" t="s">
        <v>38</v>
      </c>
      <c r="M105" s="7">
        <v>31000</v>
      </c>
      <c r="R105" s="7">
        <v>100000</v>
      </c>
      <c r="W105" s="7">
        <v>30000</v>
      </c>
      <c r="Z105" s="12">
        <f t="shared" si="6"/>
        <v>130000</v>
      </c>
      <c r="AA105" s="12">
        <f>+VLOOKUP(J105,Factores!$A$10:C118,3,0)</f>
        <v>0</v>
      </c>
      <c r="AB105" s="7">
        <f t="shared" si="9"/>
        <v>0</v>
      </c>
      <c r="AC105" s="44">
        <f>+VLOOKUP(J105,Tabla2[#All],4,0)</f>
        <v>0</v>
      </c>
      <c r="AD105" s="48">
        <f t="shared" si="8"/>
        <v>0</v>
      </c>
      <c r="AE105" s="60">
        <f>+VLOOKUP($J$8,Tabla2[[Energético]:[kCalorias eq/kWh eq]],5,0)</f>
        <v>1.16222E-3</v>
      </c>
      <c r="AF105" s="65">
        <f t="shared" si="7"/>
        <v>0</v>
      </c>
    </row>
    <row r="106" spans="1:32" x14ac:dyDescent="0.35">
      <c r="A106" s="4">
        <v>99</v>
      </c>
      <c r="B106" s="4" t="s">
        <v>45</v>
      </c>
      <c r="C106" s="4" t="s">
        <v>48</v>
      </c>
      <c r="D106" s="4">
        <v>2023</v>
      </c>
      <c r="E106" s="5" t="s">
        <v>88</v>
      </c>
      <c r="H106" s="4"/>
      <c r="J106" s="4" t="s">
        <v>48</v>
      </c>
      <c r="L106" s="7" t="s">
        <v>38</v>
      </c>
      <c r="M106" s="7">
        <v>32000</v>
      </c>
      <c r="R106" s="7">
        <v>100000</v>
      </c>
      <c r="W106" s="7">
        <v>30000</v>
      </c>
      <c r="Z106" s="12">
        <f t="shared" si="6"/>
        <v>130000</v>
      </c>
      <c r="AA106" s="12">
        <f>+VLOOKUP(J106,Factores!$A$10:C119,3,0)</f>
        <v>0</v>
      </c>
      <c r="AB106" s="7">
        <f t="shared" si="9"/>
        <v>0</v>
      </c>
      <c r="AC106" s="44">
        <f>+VLOOKUP(J106,Tabla2[#All],4,0)</f>
        <v>0</v>
      </c>
      <c r="AD106" s="48">
        <f t="shared" si="8"/>
        <v>0</v>
      </c>
      <c r="AE106" s="60">
        <f>+VLOOKUP($J$8,Tabla2[[Energético]:[kCalorias eq/kWh eq]],5,0)</f>
        <v>1.16222E-3</v>
      </c>
      <c r="AF106" s="65">
        <f t="shared" si="7"/>
        <v>0</v>
      </c>
    </row>
    <row r="107" spans="1:32" x14ac:dyDescent="0.35">
      <c r="A107" s="4">
        <v>100</v>
      </c>
      <c r="B107" s="4" t="s">
        <v>45</v>
      </c>
      <c r="C107" s="4" t="s">
        <v>48</v>
      </c>
      <c r="D107" s="4">
        <v>2023</v>
      </c>
      <c r="E107" s="5" t="s">
        <v>89</v>
      </c>
      <c r="H107" s="4"/>
      <c r="J107" s="4" t="s">
        <v>48</v>
      </c>
      <c r="L107" s="7" t="s">
        <v>38</v>
      </c>
      <c r="M107" s="7">
        <v>33000</v>
      </c>
      <c r="R107" s="7">
        <v>100000</v>
      </c>
      <c r="W107" s="7">
        <v>30000</v>
      </c>
      <c r="Z107" s="12">
        <f t="shared" si="6"/>
        <v>130000</v>
      </c>
      <c r="AA107" s="12">
        <f>+VLOOKUP(J107,Factores!$A$10:C120,3,0)</f>
        <v>0</v>
      </c>
      <c r="AB107" s="7">
        <f t="shared" si="9"/>
        <v>0</v>
      </c>
      <c r="AC107" s="44">
        <f>+VLOOKUP(J107,Tabla2[#All],4,0)</f>
        <v>0</v>
      </c>
      <c r="AD107" s="48">
        <f t="shared" si="8"/>
        <v>0</v>
      </c>
      <c r="AE107" s="60">
        <f>+VLOOKUP($J$8,Tabla2[[Energético]:[kCalorias eq/kWh eq]],5,0)</f>
        <v>1.16222E-3</v>
      </c>
      <c r="AF107" s="65">
        <f t="shared" si="7"/>
        <v>0</v>
      </c>
    </row>
    <row r="108" spans="1:32" x14ac:dyDescent="0.35">
      <c r="A108" s="4">
        <v>101</v>
      </c>
      <c r="B108" s="4" t="s">
        <v>45</v>
      </c>
      <c r="C108" s="4" t="s">
        <v>48</v>
      </c>
      <c r="D108" s="4">
        <v>2023</v>
      </c>
      <c r="E108" s="5" t="s">
        <v>90</v>
      </c>
      <c r="H108" s="4"/>
      <c r="J108" s="4" t="s">
        <v>48</v>
      </c>
      <c r="L108" s="7" t="s">
        <v>38</v>
      </c>
      <c r="M108" s="7">
        <v>34000</v>
      </c>
      <c r="R108" s="7">
        <v>100000</v>
      </c>
      <c r="W108" s="7">
        <v>30000</v>
      </c>
      <c r="Z108" s="12">
        <f t="shared" si="6"/>
        <v>130000</v>
      </c>
      <c r="AA108" s="12">
        <f>+VLOOKUP(J108,Factores!$A$10:C121,3,0)</f>
        <v>0</v>
      </c>
      <c r="AB108" s="7">
        <f t="shared" si="9"/>
        <v>0</v>
      </c>
      <c r="AC108" s="44">
        <f>+VLOOKUP(J108,Tabla2[#All],4,0)</f>
        <v>0</v>
      </c>
      <c r="AD108" s="48">
        <f t="shared" si="8"/>
        <v>0</v>
      </c>
      <c r="AE108" s="60">
        <f>+VLOOKUP($J$8,Tabla2[[Energético]:[kCalorias eq/kWh eq]],5,0)</f>
        <v>1.16222E-3</v>
      </c>
      <c r="AF108" s="65">
        <f t="shared" si="7"/>
        <v>0</v>
      </c>
    </row>
    <row r="109" spans="1:32" x14ac:dyDescent="0.35">
      <c r="A109" s="4">
        <v>102</v>
      </c>
      <c r="B109" s="4" t="s">
        <v>45</v>
      </c>
      <c r="C109" s="4" t="s">
        <v>48</v>
      </c>
      <c r="D109" s="4">
        <v>2023</v>
      </c>
      <c r="E109" s="5" t="s">
        <v>91</v>
      </c>
      <c r="H109" s="4"/>
      <c r="J109" s="4" t="s">
        <v>48</v>
      </c>
      <c r="L109" s="7" t="s">
        <v>38</v>
      </c>
      <c r="M109" s="7">
        <v>35000</v>
      </c>
      <c r="R109" s="7">
        <v>100000</v>
      </c>
      <c r="W109" s="7">
        <v>30000</v>
      </c>
      <c r="Z109" s="12">
        <f t="shared" si="6"/>
        <v>130000</v>
      </c>
      <c r="AA109" s="12">
        <f>+VLOOKUP(J109,Factores!$A$10:C122,3,0)</f>
        <v>0</v>
      </c>
      <c r="AB109" s="7">
        <f t="shared" si="9"/>
        <v>0</v>
      </c>
      <c r="AC109" s="44">
        <f>+VLOOKUP(J109,Tabla2[#All],4,0)</f>
        <v>0</v>
      </c>
      <c r="AD109" s="48">
        <f t="shared" si="8"/>
        <v>0</v>
      </c>
      <c r="AE109" s="60">
        <f>+VLOOKUP($J$8,Tabla2[[Energético]:[kCalorias eq/kWh eq]],5,0)</f>
        <v>1.16222E-3</v>
      </c>
      <c r="AF109" s="65">
        <f t="shared" si="7"/>
        <v>0</v>
      </c>
    </row>
    <row r="110" spans="1:32" x14ac:dyDescent="0.35">
      <c r="A110" s="4">
        <v>103</v>
      </c>
      <c r="B110" s="4" t="s">
        <v>45</v>
      </c>
      <c r="C110" s="4" t="s">
        <v>48</v>
      </c>
      <c r="D110" s="4">
        <v>2023</v>
      </c>
      <c r="E110" s="5" t="s">
        <v>92</v>
      </c>
      <c r="H110" s="4"/>
      <c r="J110" s="4" t="s">
        <v>48</v>
      </c>
      <c r="L110" s="7" t="s">
        <v>38</v>
      </c>
      <c r="M110" s="7">
        <v>36000</v>
      </c>
      <c r="R110" s="7">
        <v>100000</v>
      </c>
      <c r="W110" s="7">
        <v>30000</v>
      </c>
      <c r="Z110" s="12">
        <f t="shared" si="6"/>
        <v>130000</v>
      </c>
      <c r="AA110" s="12">
        <f>+VLOOKUP(J110,Factores!$A$10:C123,3,0)</f>
        <v>0</v>
      </c>
      <c r="AB110" s="7">
        <f t="shared" si="9"/>
        <v>0</v>
      </c>
      <c r="AC110" s="44">
        <f>+VLOOKUP(J110,Tabla2[#All],4,0)</f>
        <v>0</v>
      </c>
      <c r="AD110" s="48">
        <f t="shared" si="8"/>
        <v>0</v>
      </c>
      <c r="AE110" s="60">
        <f>+VLOOKUP($J$8,Tabla2[[Energético]:[kCalorias eq/kWh eq]],5,0)</f>
        <v>1.16222E-3</v>
      </c>
      <c r="AF110" s="65">
        <f t="shared" si="7"/>
        <v>0</v>
      </c>
    </row>
    <row r="111" spans="1:32" x14ac:dyDescent="0.35">
      <c r="A111" s="4">
        <v>104</v>
      </c>
      <c r="B111" s="4" t="s">
        <v>45</v>
      </c>
      <c r="C111" s="4" t="s">
        <v>48</v>
      </c>
      <c r="D111" s="4">
        <v>2023</v>
      </c>
      <c r="E111" s="5" t="s">
        <v>93</v>
      </c>
      <c r="H111" s="4"/>
      <c r="J111" s="4" t="s">
        <v>48</v>
      </c>
      <c r="L111" s="7" t="s">
        <v>38</v>
      </c>
      <c r="M111" s="7">
        <v>37000</v>
      </c>
      <c r="R111" s="7">
        <v>100000</v>
      </c>
      <c r="W111" s="7">
        <v>30000</v>
      </c>
      <c r="Z111" s="12">
        <f t="shared" si="6"/>
        <v>130000</v>
      </c>
      <c r="AA111" s="12">
        <f>+VLOOKUP(J111,Factores!$A$10:C124,3,0)</f>
        <v>0</v>
      </c>
      <c r="AB111" s="7">
        <f t="shared" si="9"/>
        <v>0</v>
      </c>
      <c r="AC111" s="44">
        <f>+VLOOKUP(J111,Tabla2[#All],4,0)</f>
        <v>0</v>
      </c>
      <c r="AD111" s="48">
        <f t="shared" si="8"/>
        <v>0</v>
      </c>
      <c r="AE111" s="60">
        <f>+VLOOKUP($J$8,Tabla2[[Energético]:[kCalorias eq/kWh eq]],5,0)</f>
        <v>1.16222E-3</v>
      </c>
      <c r="AF111" s="65">
        <f t="shared" si="7"/>
        <v>0</v>
      </c>
    </row>
    <row r="112" spans="1:32" x14ac:dyDescent="0.35">
      <c r="A112" s="4">
        <v>105</v>
      </c>
      <c r="B112" s="4" t="s">
        <v>45</v>
      </c>
      <c r="C112" s="4" t="s">
        <v>48</v>
      </c>
      <c r="D112" s="4">
        <v>2023</v>
      </c>
      <c r="E112" s="5" t="s">
        <v>94</v>
      </c>
      <c r="H112" s="4"/>
      <c r="J112" s="4" t="s">
        <v>48</v>
      </c>
      <c r="L112" s="7" t="s">
        <v>38</v>
      </c>
      <c r="M112" s="7">
        <v>38000</v>
      </c>
      <c r="R112" s="7">
        <v>100000</v>
      </c>
      <c r="W112" s="7">
        <v>30000</v>
      </c>
      <c r="Z112" s="12">
        <f t="shared" si="6"/>
        <v>130000</v>
      </c>
      <c r="AA112" s="12">
        <f>+VLOOKUP(J112,Factores!$A$10:C125,3,0)</f>
        <v>0</v>
      </c>
      <c r="AB112" s="7">
        <f t="shared" si="9"/>
        <v>0</v>
      </c>
      <c r="AC112" s="44">
        <f>+VLOOKUP(J112,Tabla2[#All],4,0)</f>
        <v>0</v>
      </c>
      <c r="AD112" s="48">
        <f t="shared" si="8"/>
        <v>0</v>
      </c>
      <c r="AE112" s="60">
        <f>+VLOOKUP($J$8,Tabla2[[Energético]:[kCalorias eq/kWh eq]],5,0)</f>
        <v>1.16222E-3</v>
      </c>
      <c r="AF112" s="65">
        <f t="shared" si="7"/>
        <v>0</v>
      </c>
    </row>
    <row r="113" spans="1:32" x14ac:dyDescent="0.35">
      <c r="A113" s="4">
        <v>106</v>
      </c>
      <c r="B113" s="4" t="s">
        <v>45</v>
      </c>
      <c r="C113" s="4" t="s">
        <v>48</v>
      </c>
      <c r="D113" s="4">
        <v>2023</v>
      </c>
      <c r="E113" s="5" t="s">
        <v>95</v>
      </c>
      <c r="H113" s="4"/>
      <c r="J113" s="4" t="s">
        <v>48</v>
      </c>
      <c r="L113" s="7" t="s">
        <v>38</v>
      </c>
      <c r="M113" s="7">
        <v>39000</v>
      </c>
      <c r="R113" s="7">
        <v>100000</v>
      </c>
      <c r="W113" s="7">
        <v>30000</v>
      </c>
      <c r="Z113" s="12">
        <f t="shared" si="6"/>
        <v>130000</v>
      </c>
      <c r="AA113" s="12">
        <f>+VLOOKUP(J113,Factores!$A$10:C126,3,0)</f>
        <v>0</v>
      </c>
      <c r="AB113" s="7">
        <f t="shared" si="9"/>
        <v>0</v>
      </c>
      <c r="AC113" s="44">
        <f>+VLOOKUP(J113,Tabla2[#All],4,0)</f>
        <v>0</v>
      </c>
      <c r="AD113" s="48">
        <f t="shared" si="8"/>
        <v>0</v>
      </c>
      <c r="AE113" s="60">
        <f>+VLOOKUP($J$8,Tabla2[[Energético]:[kCalorias eq/kWh eq]],5,0)</f>
        <v>1.16222E-3</v>
      </c>
      <c r="AF113" s="65">
        <f t="shared" si="7"/>
        <v>0</v>
      </c>
    </row>
    <row r="114" spans="1:32" x14ac:dyDescent="0.35">
      <c r="A114" s="4">
        <v>107</v>
      </c>
      <c r="B114" s="4" t="s">
        <v>45</v>
      </c>
      <c r="C114" s="4" t="s">
        <v>48</v>
      </c>
      <c r="D114" s="4">
        <v>2023</v>
      </c>
      <c r="E114" s="5" t="s">
        <v>96</v>
      </c>
      <c r="H114" s="4"/>
      <c r="J114" s="4" t="s">
        <v>48</v>
      </c>
      <c r="L114" s="7" t="s">
        <v>38</v>
      </c>
      <c r="M114" s="7">
        <v>40000</v>
      </c>
      <c r="R114" s="7">
        <v>100000</v>
      </c>
      <c r="W114" s="7">
        <v>30000</v>
      </c>
      <c r="Z114" s="12">
        <f t="shared" si="6"/>
        <v>130000</v>
      </c>
      <c r="AA114" s="12">
        <f>+VLOOKUP(J114,Factores!$A$10:C127,3,0)</f>
        <v>0</v>
      </c>
      <c r="AB114" s="7">
        <f t="shared" si="9"/>
        <v>0</v>
      </c>
      <c r="AC114" s="44">
        <f>+VLOOKUP(J114,Tabla2[#All],4,0)</f>
        <v>0</v>
      </c>
      <c r="AD114" s="48">
        <f t="shared" si="8"/>
        <v>0</v>
      </c>
      <c r="AE114" s="60">
        <f>+VLOOKUP($J$8,Tabla2[[Energético]:[kCalorias eq/kWh eq]],5,0)</f>
        <v>1.16222E-3</v>
      </c>
      <c r="AF114" s="65">
        <f t="shared" si="7"/>
        <v>0</v>
      </c>
    </row>
    <row r="115" spans="1:32" x14ac:dyDescent="0.35">
      <c r="A115" s="4">
        <v>108</v>
      </c>
      <c r="B115" s="4" t="s">
        <v>45</v>
      </c>
      <c r="C115" s="4" t="s">
        <v>48</v>
      </c>
      <c r="D115" s="4">
        <v>2023</v>
      </c>
      <c r="E115" s="5" t="s">
        <v>97</v>
      </c>
      <c r="H115" s="4"/>
      <c r="J115" s="4" t="s">
        <v>48</v>
      </c>
      <c r="L115" s="7" t="s">
        <v>38</v>
      </c>
      <c r="M115" s="7">
        <v>41000</v>
      </c>
      <c r="R115" s="7">
        <v>100000</v>
      </c>
      <c r="W115" s="7">
        <v>30000</v>
      </c>
      <c r="Z115" s="12">
        <f t="shared" si="6"/>
        <v>130000</v>
      </c>
      <c r="AA115" s="12">
        <f>+VLOOKUP(J115,Factores!$A$10:C128,3,0)</f>
        <v>0</v>
      </c>
      <c r="AB115" s="7">
        <f t="shared" si="9"/>
        <v>0</v>
      </c>
      <c r="AC115" s="44">
        <f>+VLOOKUP(J115,Tabla2[#All],4,0)</f>
        <v>0</v>
      </c>
      <c r="AD115" s="48">
        <f t="shared" si="8"/>
        <v>0</v>
      </c>
      <c r="AE115" s="60">
        <f>+VLOOKUP($J$8,Tabla2[[Energético]:[kCalorias eq/kWh eq]],5,0)</f>
        <v>1.16222E-3</v>
      </c>
      <c r="AF115" s="65">
        <f t="shared" si="7"/>
        <v>0</v>
      </c>
    </row>
  </sheetData>
  <autoFilter ref="A6:AF6" xr:uid="{00000000-0001-0000-0000-000000000000}"/>
  <mergeCells count="1">
    <mergeCell ref="F3:AF4"/>
  </mergeCells>
  <phoneticPr fontId="5" type="noConversion"/>
  <pageMargins left="0.7" right="0.7" top="0.75" bottom="0.75" header="0.3" footer="0.3"/>
  <pageSetup orientation="portrait" r:id="rId1"/>
  <ignoredErrors>
    <ignoredError sqref="Z8:Z3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522-43FA-48E3-A243-63124C0D591C}">
  <dimension ref="B1:T85"/>
  <sheetViews>
    <sheetView zoomScale="85" zoomScaleNormal="85" workbookViewId="0">
      <pane ySplit="5" topLeftCell="A6" activePane="bottomLeft" state="frozen"/>
      <selection pane="bottomLeft" activeCell="T19" sqref="T19"/>
    </sheetView>
  </sheetViews>
  <sheetFormatPr baseColWidth="10" defaultRowHeight="14.5" x14ac:dyDescent="0.35"/>
  <cols>
    <col min="1" max="1" width="3.7265625" style="1" customWidth="1"/>
    <col min="2" max="2" width="7" style="1" customWidth="1"/>
    <col min="3" max="3" width="11.26953125" style="1" bestFit="1" customWidth="1"/>
    <col min="4" max="16384" width="10.90625" style="1"/>
  </cols>
  <sheetData>
    <row r="1" spans="2:20" s="26" customFormat="1" x14ac:dyDescent="0.35">
      <c r="T1" s="26" t="s">
        <v>98</v>
      </c>
    </row>
    <row r="2" spans="2:20" s="26" customFormat="1" x14ac:dyDescent="0.35"/>
    <row r="3" spans="2:20" s="26" customFormat="1" x14ac:dyDescent="0.35"/>
    <row r="4" spans="2:20" s="26" customFormat="1" x14ac:dyDescent="0.35"/>
    <row r="5" spans="2:20" s="26" customFormat="1" x14ac:dyDescent="0.35"/>
    <row r="7" spans="2:20" s="27" customFormat="1" ht="18.5" x14ac:dyDescent="0.45">
      <c r="B7" s="68" t="s">
        <v>120</v>
      </c>
      <c r="C7" s="69"/>
      <c r="D7" s="69"/>
      <c r="E7" s="69"/>
      <c r="F7" s="69"/>
      <c r="G7" s="69"/>
      <c r="H7" s="69"/>
      <c r="I7" s="69"/>
      <c r="J7" s="69"/>
      <c r="K7" s="69"/>
      <c r="L7" s="69"/>
      <c r="M7" s="69"/>
      <c r="N7" s="69"/>
      <c r="O7" s="69"/>
      <c r="P7" s="69"/>
      <c r="Q7" s="69"/>
      <c r="R7" s="69"/>
      <c r="S7" s="70"/>
    </row>
    <row r="8" spans="2:20" ht="15" thickBot="1" x14ac:dyDescent="0.4"/>
    <row r="9" spans="2:20" ht="15" thickTop="1" x14ac:dyDescent="0.35">
      <c r="B9" s="30"/>
      <c r="C9" s="31"/>
      <c r="D9" s="31"/>
      <c r="E9" s="31"/>
      <c r="F9" s="31"/>
      <c r="G9" s="31"/>
      <c r="H9" s="31"/>
      <c r="I9" s="31"/>
      <c r="J9" s="31"/>
      <c r="K9" s="31"/>
      <c r="L9" s="31"/>
      <c r="M9" s="31"/>
      <c r="N9" s="31"/>
      <c r="O9" s="31"/>
      <c r="P9" s="31"/>
      <c r="Q9" s="31"/>
      <c r="R9" s="31"/>
      <c r="S9" s="32"/>
    </row>
    <row r="10" spans="2:20" ht="15.5" x14ac:dyDescent="0.35">
      <c r="B10" s="33"/>
      <c r="C10" s="28"/>
      <c r="D10" s="71" t="s">
        <v>56</v>
      </c>
      <c r="E10" s="71"/>
      <c r="F10" s="71"/>
      <c r="G10" s="71"/>
      <c r="H10" s="28"/>
      <c r="I10" s="28"/>
      <c r="J10" s="71" t="s">
        <v>57</v>
      </c>
      <c r="K10" s="71"/>
      <c r="L10" s="71"/>
      <c r="M10" s="71"/>
      <c r="N10" s="28"/>
      <c r="O10" s="71" t="s">
        <v>85</v>
      </c>
      <c r="P10" s="71"/>
      <c r="Q10" s="71"/>
      <c r="R10" s="71"/>
      <c r="S10" s="34"/>
    </row>
    <row r="11" spans="2:20" x14ac:dyDescent="0.35">
      <c r="B11" s="33"/>
      <c r="C11" s="28"/>
      <c r="D11" s="28"/>
      <c r="E11" s="28"/>
      <c r="F11" s="28"/>
      <c r="G11" s="28"/>
      <c r="H11" s="28"/>
      <c r="I11" s="28"/>
      <c r="J11" s="28"/>
      <c r="K11" s="28"/>
      <c r="L11" s="28"/>
      <c r="M11" s="28"/>
      <c r="N11" s="28"/>
      <c r="O11" s="28"/>
      <c r="P11" s="28"/>
      <c r="Q11" s="28"/>
      <c r="R11" s="28"/>
      <c r="S11" s="34"/>
    </row>
    <row r="12" spans="2:20" x14ac:dyDescent="0.35">
      <c r="B12" s="33"/>
      <c r="C12" s="29"/>
      <c r="D12" s="28"/>
      <c r="E12" s="28"/>
      <c r="F12" s="28"/>
      <c r="G12" s="28"/>
      <c r="H12" s="28"/>
      <c r="I12" s="28"/>
      <c r="J12" s="28"/>
      <c r="K12" s="28"/>
      <c r="L12" s="28"/>
      <c r="M12" s="28"/>
      <c r="N12" s="28"/>
      <c r="O12" s="28"/>
      <c r="P12" s="28"/>
      <c r="Q12" s="28"/>
      <c r="R12" s="28"/>
      <c r="S12" s="34"/>
    </row>
    <row r="13" spans="2:20" x14ac:dyDescent="0.35">
      <c r="B13" s="33"/>
      <c r="C13" s="28"/>
      <c r="D13" s="28"/>
      <c r="E13" s="28"/>
      <c r="F13" s="28"/>
      <c r="G13" s="28"/>
      <c r="H13" s="28"/>
      <c r="I13" s="28"/>
      <c r="J13" s="28"/>
      <c r="K13" s="28"/>
      <c r="L13" s="28"/>
      <c r="M13" s="28"/>
      <c r="N13" s="28"/>
      <c r="O13" s="28"/>
      <c r="P13" s="28"/>
      <c r="Q13" s="28"/>
      <c r="R13" s="28"/>
      <c r="S13" s="34"/>
    </row>
    <row r="14" spans="2:20" x14ac:dyDescent="0.35">
      <c r="B14" s="33"/>
      <c r="C14" s="28"/>
      <c r="D14" s="28"/>
      <c r="E14" s="28"/>
      <c r="F14" s="28"/>
      <c r="G14" s="28"/>
      <c r="H14" s="28"/>
      <c r="I14" s="28"/>
      <c r="J14" s="28"/>
      <c r="K14" s="28"/>
      <c r="L14" s="28"/>
      <c r="M14" s="28"/>
      <c r="N14" s="28"/>
      <c r="O14" s="28"/>
      <c r="P14" s="28"/>
      <c r="Q14" s="28"/>
      <c r="R14" s="28"/>
      <c r="S14" s="34"/>
    </row>
    <row r="15" spans="2:20" x14ac:dyDescent="0.35">
      <c r="B15" s="33"/>
      <c r="C15" s="28"/>
      <c r="D15" s="28"/>
      <c r="E15" s="28"/>
      <c r="F15" s="28"/>
      <c r="G15" s="28"/>
      <c r="H15" s="28"/>
      <c r="I15" s="28"/>
      <c r="J15" s="28"/>
      <c r="K15" s="28"/>
      <c r="L15" s="28"/>
      <c r="M15" s="28"/>
      <c r="N15" s="28"/>
      <c r="O15" s="28"/>
      <c r="P15" s="28"/>
      <c r="Q15" s="28"/>
      <c r="R15" s="28"/>
      <c r="S15" s="34"/>
    </row>
    <row r="16" spans="2:20" x14ac:dyDescent="0.35">
      <c r="B16" s="33"/>
      <c r="C16" s="28"/>
      <c r="D16" s="28"/>
      <c r="E16" s="28"/>
      <c r="F16" s="28"/>
      <c r="G16" s="28"/>
      <c r="H16" s="28"/>
      <c r="I16" s="28"/>
      <c r="J16" s="28"/>
      <c r="K16" s="28"/>
      <c r="L16" s="28"/>
      <c r="M16" s="28"/>
      <c r="N16" s="28"/>
      <c r="O16" s="28"/>
      <c r="P16" s="28"/>
      <c r="Q16" s="28"/>
      <c r="R16" s="28"/>
      <c r="S16" s="34"/>
    </row>
    <row r="17" spans="2:19" x14ac:dyDescent="0.35">
      <c r="B17" s="33"/>
      <c r="C17" s="28"/>
      <c r="D17" s="28"/>
      <c r="E17" s="28"/>
      <c r="F17" s="28"/>
      <c r="G17" s="28"/>
      <c r="H17" s="28"/>
      <c r="I17" s="28"/>
      <c r="J17" s="28"/>
      <c r="K17" s="28"/>
      <c r="L17" s="28"/>
      <c r="M17" s="28" t="s">
        <v>58</v>
      </c>
      <c r="N17" s="28"/>
      <c r="O17" s="28"/>
      <c r="P17" s="28"/>
      <c r="Q17" s="28"/>
      <c r="R17" s="28"/>
      <c r="S17" s="34"/>
    </row>
    <row r="18" spans="2:19" x14ac:dyDescent="0.35">
      <c r="B18" s="33"/>
      <c r="C18" s="28"/>
      <c r="D18" s="28"/>
      <c r="E18" s="28"/>
      <c r="F18" s="28"/>
      <c r="G18" s="28"/>
      <c r="H18" s="28"/>
      <c r="I18" s="28"/>
      <c r="J18" s="28"/>
      <c r="K18" s="28"/>
      <c r="L18" s="28"/>
      <c r="M18" s="28"/>
      <c r="N18" s="28"/>
      <c r="O18" s="28"/>
      <c r="P18" s="28"/>
      <c r="Q18" s="28"/>
      <c r="R18" s="28"/>
      <c r="S18" s="34"/>
    </row>
    <row r="19" spans="2:19" x14ac:dyDescent="0.35">
      <c r="B19" s="33"/>
      <c r="C19" s="28"/>
      <c r="D19" s="28"/>
      <c r="E19" s="28"/>
      <c r="F19" s="28"/>
      <c r="G19" s="28"/>
      <c r="H19" s="28"/>
      <c r="I19" s="28"/>
      <c r="J19" s="28"/>
      <c r="K19" s="28"/>
      <c r="L19" s="28"/>
      <c r="M19" s="28"/>
      <c r="N19" s="28"/>
      <c r="O19" s="28"/>
      <c r="P19" s="28"/>
      <c r="Q19" s="28"/>
      <c r="R19" s="28"/>
      <c r="S19" s="34"/>
    </row>
    <row r="20" spans="2:19" x14ac:dyDescent="0.35">
      <c r="B20" s="33"/>
      <c r="C20" s="28"/>
      <c r="D20" s="28"/>
      <c r="E20" s="28"/>
      <c r="F20" s="28"/>
      <c r="G20" s="28"/>
      <c r="H20" s="28"/>
      <c r="I20" s="28"/>
      <c r="J20" s="28"/>
      <c r="K20" s="28"/>
      <c r="L20" s="28"/>
      <c r="M20" s="28"/>
      <c r="N20" s="28"/>
      <c r="O20" s="28"/>
      <c r="P20" s="28"/>
      <c r="Q20" s="28"/>
      <c r="R20" s="28"/>
      <c r="S20" s="34"/>
    </row>
    <row r="21" spans="2:19" x14ac:dyDescent="0.35">
      <c r="B21" s="33"/>
      <c r="C21" s="28"/>
      <c r="D21" s="28"/>
      <c r="E21" s="28"/>
      <c r="F21" s="28"/>
      <c r="G21" s="28"/>
      <c r="H21" s="28"/>
      <c r="I21" s="28"/>
      <c r="J21" s="28"/>
      <c r="K21" s="28"/>
      <c r="L21" s="28"/>
      <c r="M21" s="28"/>
      <c r="N21" s="28"/>
      <c r="O21" s="28"/>
      <c r="P21" s="28"/>
      <c r="Q21" s="28"/>
      <c r="R21" s="28"/>
      <c r="S21" s="34"/>
    </row>
    <row r="22" spans="2:19" x14ac:dyDescent="0.35">
      <c r="B22" s="33"/>
      <c r="C22" s="28"/>
      <c r="D22" s="28"/>
      <c r="E22" s="28"/>
      <c r="F22" s="28"/>
      <c r="G22" s="28"/>
      <c r="H22" s="28"/>
      <c r="I22" s="28"/>
      <c r="J22" s="28"/>
      <c r="K22" s="28"/>
      <c r="L22" s="28"/>
      <c r="M22" s="28"/>
      <c r="N22" s="28"/>
      <c r="O22" s="28"/>
      <c r="P22" s="28"/>
      <c r="Q22" s="28"/>
      <c r="R22" s="28"/>
      <c r="S22" s="34"/>
    </row>
    <row r="23" spans="2:19" x14ac:dyDescent="0.35">
      <c r="B23" s="33"/>
      <c r="C23" s="28"/>
      <c r="D23" s="28"/>
      <c r="E23" s="28"/>
      <c r="F23" s="28"/>
      <c r="G23" s="28"/>
      <c r="H23" s="28"/>
      <c r="I23" s="28"/>
      <c r="J23" s="28"/>
      <c r="K23" s="28"/>
      <c r="L23" s="28"/>
      <c r="M23" s="28"/>
      <c r="N23" s="28"/>
      <c r="O23" s="28"/>
      <c r="P23" s="28"/>
      <c r="Q23" s="28"/>
      <c r="R23" s="28"/>
      <c r="S23" s="34"/>
    </row>
    <row r="24" spans="2:19" x14ac:dyDescent="0.35">
      <c r="B24" s="33"/>
      <c r="C24" s="28"/>
      <c r="D24" s="28"/>
      <c r="E24" s="28"/>
      <c r="F24" s="28"/>
      <c r="G24" s="28"/>
      <c r="H24" s="28"/>
      <c r="I24" s="28"/>
      <c r="J24" s="28"/>
      <c r="K24" s="28"/>
      <c r="L24" s="28"/>
      <c r="M24" s="28"/>
      <c r="N24" s="28"/>
      <c r="O24" s="28"/>
      <c r="P24" s="28"/>
      <c r="Q24" s="28"/>
      <c r="R24" s="28"/>
      <c r="S24" s="34"/>
    </row>
    <row r="25" spans="2:19" x14ac:dyDescent="0.35">
      <c r="B25" s="33"/>
      <c r="C25" s="28"/>
      <c r="D25" s="28"/>
      <c r="E25" s="28"/>
      <c r="F25" s="28"/>
      <c r="G25" s="28"/>
      <c r="H25" s="28"/>
      <c r="I25" s="28"/>
      <c r="J25" s="28"/>
      <c r="K25" s="28"/>
      <c r="L25" s="28"/>
      <c r="M25" s="28"/>
      <c r="N25" s="28"/>
      <c r="O25" s="28"/>
      <c r="P25" s="28"/>
      <c r="Q25" s="28"/>
      <c r="R25" s="28"/>
      <c r="S25" s="34"/>
    </row>
    <row r="26" spans="2:19" x14ac:dyDescent="0.35">
      <c r="B26" s="33"/>
      <c r="C26" s="28"/>
      <c r="D26" s="28"/>
      <c r="E26" s="28"/>
      <c r="F26" s="28"/>
      <c r="G26" s="28"/>
      <c r="H26" s="28"/>
      <c r="I26" s="28"/>
      <c r="J26" s="28"/>
      <c r="K26" s="28"/>
      <c r="L26" s="28"/>
      <c r="M26" s="28"/>
      <c r="N26" s="28"/>
      <c r="O26" s="28"/>
      <c r="P26" s="28"/>
      <c r="Q26" s="28"/>
      <c r="R26" s="28"/>
      <c r="S26" s="34"/>
    </row>
    <row r="27" spans="2:19" x14ac:dyDescent="0.35">
      <c r="B27" s="33"/>
      <c r="C27" s="28"/>
      <c r="D27" s="28"/>
      <c r="E27" s="28"/>
      <c r="F27" s="28"/>
      <c r="G27" s="28"/>
      <c r="H27" s="28"/>
      <c r="I27" s="28"/>
      <c r="J27" s="28"/>
      <c r="K27" s="28"/>
      <c r="L27" s="28"/>
      <c r="M27" s="28"/>
      <c r="N27" s="28"/>
      <c r="O27" s="28"/>
      <c r="P27" s="28"/>
      <c r="Q27" s="28"/>
      <c r="R27" s="28"/>
      <c r="S27" s="34"/>
    </row>
    <row r="28" spans="2:19" x14ac:dyDescent="0.35">
      <c r="B28" s="33"/>
      <c r="C28" s="28"/>
      <c r="D28" s="28"/>
      <c r="E28" s="28"/>
      <c r="F28" s="28"/>
      <c r="G28" s="28"/>
      <c r="H28" s="28"/>
      <c r="I28" s="28"/>
      <c r="J28" s="28"/>
      <c r="K28" s="28"/>
      <c r="L28" s="28"/>
      <c r="M28" s="28"/>
      <c r="N28" s="28"/>
      <c r="O28" s="28"/>
      <c r="P28" s="28"/>
      <c r="Q28" s="28"/>
      <c r="R28" s="28"/>
      <c r="S28" s="34"/>
    </row>
    <row r="29" spans="2:19" x14ac:dyDescent="0.35">
      <c r="B29" s="33"/>
      <c r="C29" s="28"/>
      <c r="D29" s="28"/>
      <c r="E29" s="28"/>
      <c r="F29" s="28"/>
      <c r="G29" s="28"/>
      <c r="H29" s="28"/>
      <c r="I29" s="28"/>
      <c r="J29" s="28"/>
      <c r="K29" s="28"/>
      <c r="L29" s="28"/>
      <c r="M29" s="28"/>
      <c r="N29" s="28"/>
      <c r="O29" s="28"/>
      <c r="P29" s="28"/>
      <c r="Q29" s="28"/>
      <c r="R29" s="28"/>
      <c r="S29" s="34"/>
    </row>
    <row r="30" spans="2:19" x14ac:dyDescent="0.35">
      <c r="B30" s="33"/>
      <c r="C30" s="28"/>
      <c r="D30" s="28"/>
      <c r="E30" s="28"/>
      <c r="F30" s="28"/>
      <c r="G30" s="28"/>
      <c r="H30" s="28"/>
      <c r="I30" s="28"/>
      <c r="J30" s="28"/>
      <c r="K30" s="28"/>
      <c r="L30" s="28"/>
      <c r="M30" s="28"/>
      <c r="N30" s="28"/>
      <c r="O30" s="28"/>
      <c r="P30" s="28"/>
      <c r="Q30" s="28"/>
      <c r="R30" s="28"/>
      <c r="S30" s="34"/>
    </row>
    <row r="31" spans="2:19" x14ac:dyDescent="0.35">
      <c r="B31" s="33"/>
      <c r="C31" s="28"/>
      <c r="D31" s="28"/>
      <c r="E31" s="28"/>
      <c r="F31" s="28"/>
      <c r="G31" s="28"/>
      <c r="H31" s="28"/>
      <c r="I31" s="28"/>
      <c r="J31" s="28"/>
      <c r="K31" s="28"/>
      <c r="L31" s="28"/>
      <c r="M31" s="28"/>
      <c r="N31" s="28"/>
      <c r="O31" s="28"/>
      <c r="P31" s="28"/>
      <c r="Q31" s="28"/>
      <c r="R31" s="28"/>
      <c r="S31" s="34"/>
    </row>
    <row r="32" spans="2:19" x14ac:dyDescent="0.35">
      <c r="B32" s="33"/>
      <c r="C32" s="28"/>
      <c r="D32" s="28"/>
      <c r="E32" s="28"/>
      <c r="F32" s="28"/>
      <c r="G32" s="28"/>
      <c r="H32" s="28"/>
      <c r="I32" s="28"/>
      <c r="J32" s="28"/>
      <c r="K32" s="28"/>
      <c r="L32" s="28"/>
      <c r="M32" s="28"/>
      <c r="N32" s="28"/>
      <c r="O32" s="28"/>
      <c r="P32" s="28"/>
      <c r="Q32" s="28"/>
      <c r="R32" s="28"/>
      <c r="S32" s="34"/>
    </row>
    <row r="33" spans="2:19" x14ac:dyDescent="0.35">
      <c r="B33" s="33"/>
      <c r="C33" s="28"/>
      <c r="D33" s="28"/>
      <c r="E33" s="28"/>
      <c r="F33" s="28"/>
      <c r="G33" s="28"/>
      <c r="H33" s="28"/>
      <c r="I33" s="28"/>
      <c r="J33" s="28"/>
      <c r="K33" s="28"/>
      <c r="L33" s="28"/>
      <c r="M33" s="28"/>
      <c r="N33" s="28"/>
      <c r="O33" s="28"/>
      <c r="P33" s="28"/>
      <c r="Q33" s="28"/>
      <c r="R33" s="28"/>
      <c r="S33" s="34"/>
    </row>
    <row r="34" spans="2:19" x14ac:dyDescent="0.35">
      <c r="B34" s="33"/>
      <c r="C34" s="28"/>
      <c r="D34" s="28"/>
      <c r="E34" s="28"/>
      <c r="F34" s="28"/>
      <c r="G34" s="28"/>
      <c r="H34" s="28"/>
      <c r="I34" s="28"/>
      <c r="J34" s="28"/>
      <c r="K34" s="28"/>
      <c r="L34" s="28"/>
      <c r="M34" s="28"/>
      <c r="N34" s="28"/>
      <c r="O34" s="28"/>
      <c r="P34" s="28"/>
      <c r="Q34" s="28"/>
      <c r="R34" s="28"/>
      <c r="S34" s="34"/>
    </row>
    <row r="35" spans="2:19" x14ac:dyDescent="0.35">
      <c r="B35" s="33"/>
      <c r="C35" s="28"/>
      <c r="D35" s="28"/>
      <c r="E35" s="28"/>
      <c r="F35" s="28"/>
      <c r="G35" s="28"/>
      <c r="H35" s="28"/>
      <c r="I35" s="28"/>
      <c r="J35" s="28"/>
      <c r="K35" s="28"/>
      <c r="L35" s="28"/>
      <c r="M35" s="28"/>
      <c r="N35" s="28"/>
      <c r="O35" s="28"/>
      <c r="P35" s="28"/>
      <c r="Q35" s="28"/>
      <c r="R35" s="28"/>
      <c r="S35" s="34"/>
    </row>
    <row r="36" spans="2:19" x14ac:dyDescent="0.35">
      <c r="B36" s="33"/>
      <c r="C36" s="28"/>
      <c r="D36" s="28"/>
      <c r="E36" s="28"/>
      <c r="F36" s="28"/>
      <c r="G36" s="28"/>
      <c r="H36" s="28"/>
      <c r="I36" s="28"/>
      <c r="J36" s="28"/>
      <c r="K36" s="28"/>
      <c r="L36" s="28"/>
      <c r="M36" s="28"/>
      <c r="N36" s="28"/>
      <c r="O36" s="28"/>
      <c r="P36" s="28"/>
      <c r="Q36" s="28"/>
      <c r="R36" s="28"/>
      <c r="S36" s="34"/>
    </row>
    <row r="37" spans="2:19" x14ac:dyDescent="0.35">
      <c r="B37" s="33"/>
      <c r="C37" s="28"/>
      <c r="D37" s="28"/>
      <c r="E37" s="28"/>
      <c r="F37" s="28"/>
      <c r="G37" s="28"/>
      <c r="H37" s="28"/>
      <c r="I37" s="28"/>
      <c r="J37" s="28"/>
      <c r="K37" s="28"/>
      <c r="L37" s="28"/>
      <c r="M37" s="28"/>
      <c r="N37" s="28"/>
      <c r="O37" s="28"/>
      <c r="P37" s="28"/>
      <c r="Q37" s="28"/>
      <c r="R37" s="28"/>
      <c r="S37" s="34"/>
    </row>
    <row r="38" spans="2:19" x14ac:dyDescent="0.35">
      <c r="B38" s="33"/>
      <c r="C38" s="28"/>
      <c r="D38" s="28"/>
      <c r="E38" s="28"/>
      <c r="F38" s="28"/>
      <c r="G38" s="28"/>
      <c r="H38" s="28"/>
      <c r="I38" s="28"/>
      <c r="J38" s="28"/>
      <c r="K38" s="28"/>
      <c r="L38" s="28"/>
      <c r="M38" s="28"/>
      <c r="N38" s="28"/>
      <c r="O38" s="28"/>
      <c r="P38" s="28"/>
      <c r="Q38" s="28"/>
      <c r="R38" s="28"/>
      <c r="S38" s="34"/>
    </row>
    <row r="39" spans="2:19" x14ac:dyDescent="0.35">
      <c r="B39" s="33"/>
      <c r="C39" s="28"/>
      <c r="D39" s="28"/>
      <c r="E39" s="28"/>
      <c r="F39" s="28"/>
      <c r="G39" s="28"/>
      <c r="H39" s="28"/>
      <c r="I39" s="28"/>
      <c r="J39" s="28"/>
      <c r="K39" s="28"/>
      <c r="L39" s="28"/>
      <c r="M39" s="28"/>
      <c r="N39" s="28"/>
      <c r="O39" s="28"/>
      <c r="P39" s="28"/>
      <c r="Q39" s="28"/>
      <c r="R39" s="28"/>
      <c r="S39" s="34"/>
    </row>
    <row r="40" spans="2:19" x14ac:dyDescent="0.35">
      <c r="B40" s="33"/>
      <c r="C40" s="28"/>
      <c r="D40" s="28"/>
      <c r="E40" s="28"/>
      <c r="F40" s="28"/>
      <c r="G40" s="28"/>
      <c r="H40" s="28"/>
      <c r="I40" s="28"/>
      <c r="J40" s="28"/>
      <c r="K40" s="28"/>
      <c r="L40" s="28"/>
      <c r="M40" s="28"/>
      <c r="N40" s="28"/>
      <c r="O40" s="28"/>
      <c r="P40" s="28"/>
      <c r="Q40" s="28"/>
      <c r="R40" s="28"/>
      <c r="S40" s="34"/>
    </row>
    <row r="41" spans="2:19" x14ac:dyDescent="0.35">
      <c r="B41" s="33"/>
      <c r="C41" s="28"/>
      <c r="D41" s="28"/>
      <c r="E41" s="28"/>
      <c r="F41" s="28"/>
      <c r="G41" s="28"/>
      <c r="H41" s="28"/>
      <c r="I41" s="28"/>
      <c r="J41" s="28"/>
      <c r="K41" s="28"/>
      <c r="L41" s="28"/>
      <c r="M41" s="28"/>
      <c r="N41" s="28"/>
      <c r="O41" s="28"/>
      <c r="P41" s="28"/>
      <c r="Q41" s="28"/>
      <c r="R41" s="28"/>
      <c r="S41" s="34"/>
    </row>
    <row r="42" spans="2:19" x14ac:dyDescent="0.35">
      <c r="B42" s="33"/>
      <c r="C42" s="28"/>
      <c r="D42" s="28"/>
      <c r="E42" s="28"/>
      <c r="F42" s="28"/>
      <c r="G42" s="28"/>
      <c r="H42" s="28"/>
      <c r="I42" s="28"/>
      <c r="J42" s="28"/>
      <c r="K42" s="28"/>
      <c r="L42" s="28"/>
      <c r="M42" s="28"/>
      <c r="N42" s="28"/>
      <c r="O42" s="28"/>
      <c r="P42" s="28"/>
      <c r="Q42" s="28"/>
      <c r="R42" s="28"/>
      <c r="S42" s="34"/>
    </row>
    <row r="43" spans="2:19" x14ac:dyDescent="0.35">
      <c r="B43" s="33"/>
      <c r="C43" s="28"/>
      <c r="D43" s="28"/>
      <c r="E43" s="28"/>
      <c r="F43" s="28"/>
      <c r="G43" s="28"/>
      <c r="H43" s="28"/>
      <c r="I43" s="28"/>
      <c r="J43" s="28"/>
      <c r="K43" s="28"/>
      <c r="L43" s="28"/>
      <c r="M43" s="28"/>
      <c r="N43" s="28"/>
      <c r="O43" s="28"/>
      <c r="P43" s="28"/>
      <c r="Q43" s="28"/>
      <c r="R43" s="28"/>
      <c r="S43" s="34"/>
    </row>
    <row r="44" spans="2:19" x14ac:dyDescent="0.35">
      <c r="B44" s="33"/>
      <c r="C44" s="28"/>
      <c r="D44" s="28"/>
      <c r="E44" s="28"/>
      <c r="F44" s="28"/>
      <c r="G44" s="28"/>
      <c r="H44" s="28"/>
      <c r="I44" s="28"/>
      <c r="J44" s="28"/>
      <c r="K44" s="28"/>
      <c r="L44" s="28"/>
      <c r="M44" s="28"/>
      <c r="N44" s="28"/>
      <c r="O44" s="28"/>
      <c r="P44" s="28"/>
      <c r="Q44" s="28"/>
      <c r="R44" s="28"/>
      <c r="S44" s="34"/>
    </row>
    <row r="45" spans="2:19" x14ac:dyDescent="0.35">
      <c r="B45" s="33"/>
      <c r="C45" s="28"/>
      <c r="D45" s="28"/>
      <c r="E45" s="28"/>
      <c r="F45" s="28"/>
      <c r="G45" s="28"/>
      <c r="H45" s="28"/>
      <c r="I45" s="28"/>
      <c r="J45" s="28"/>
      <c r="K45" s="28"/>
      <c r="L45" s="28"/>
      <c r="M45" s="28"/>
      <c r="N45" s="28"/>
      <c r="O45" s="28"/>
      <c r="P45" s="28"/>
      <c r="Q45" s="28"/>
      <c r="R45" s="28"/>
      <c r="S45" s="34"/>
    </row>
    <row r="46" spans="2:19" x14ac:dyDescent="0.35">
      <c r="B46" s="33"/>
      <c r="C46" s="28"/>
      <c r="D46" s="28"/>
      <c r="E46" s="28"/>
      <c r="F46" s="28"/>
      <c r="G46" s="28"/>
      <c r="H46" s="28"/>
      <c r="I46" s="28"/>
      <c r="J46" s="28"/>
      <c r="K46" s="28"/>
      <c r="L46" s="28"/>
      <c r="M46" s="28"/>
      <c r="N46" s="28"/>
      <c r="O46" s="28"/>
      <c r="P46" s="28"/>
      <c r="Q46" s="28"/>
      <c r="R46" s="28"/>
      <c r="S46" s="34"/>
    </row>
    <row r="47" spans="2:19" x14ac:dyDescent="0.35">
      <c r="B47" s="33"/>
      <c r="C47" s="28"/>
      <c r="D47" s="28"/>
      <c r="E47" s="28"/>
      <c r="F47" s="28"/>
      <c r="G47" s="28"/>
      <c r="H47" s="28"/>
      <c r="I47" s="28"/>
      <c r="J47" s="28"/>
      <c r="K47" s="28"/>
      <c r="L47" s="28"/>
      <c r="M47" s="28"/>
      <c r="N47" s="28"/>
      <c r="O47" s="28"/>
      <c r="P47" s="28"/>
      <c r="Q47" s="28"/>
      <c r="R47" s="28"/>
      <c r="S47" s="34"/>
    </row>
    <row r="48" spans="2:19" x14ac:dyDescent="0.35">
      <c r="B48" s="33"/>
      <c r="C48" s="28"/>
      <c r="D48" s="28"/>
      <c r="E48" s="28"/>
      <c r="F48" s="28"/>
      <c r="G48" s="28"/>
      <c r="H48" s="28"/>
      <c r="I48" s="28"/>
      <c r="J48" s="28"/>
      <c r="K48" s="28"/>
      <c r="L48" s="28"/>
      <c r="M48" s="28"/>
      <c r="N48" s="28"/>
      <c r="O48" s="28"/>
      <c r="P48" s="28"/>
      <c r="Q48" s="28"/>
      <c r="R48" s="28"/>
      <c r="S48" s="34"/>
    </row>
    <row r="49" spans="2:19" x14ac:dyDescent="0.35">
      <c r="B49" s="33"/>
      <c r="C49" s="28"/>
      <c r="D49" s="28"/>
      <c r="E49" s="28"/>
      <c r="F49" s="28"/>
      <c r="G49" s="28"/>
      <c r="H49" s="28"/>
      <c r="I49" s="28"/>
      <c r="J49" s="28"/>
      <c r="K49" s="28"/>
      <c r="L49" s="28"/>
      <c r="M49" s="28"/>
      <c r="N49" s="28"/>
      <c r="O49" s="28"/>
      <c r="P49" s="28"/>
      <c r="Q49" s="28"/>
      <c r="R49" s="28"/>
      <c r="S49" s="34"/>
    </row>
    <row r="50" spans="2:19" x14ac:dyDescent="0.35">
      <c r="B50" s="33"/>
      <c r="C50" s="28"/>
      <c r="D50" s="28"/>
      <c r="E50" s="28"/>
      <c r="F50" s="28"/>
      <c r="G50" s="28"/>
      <c r="H50" s="28"/>
      <c r="I50" s="28"/>
      <c r="J50" s="28"/>
      <c r="K50" s="28"/>
      <c r="L50" s="28"/>
      <c r="M50" s="28"/>
      <c r="N50" s="28"/>
      <c r="O50" s="28"/>
      <c r="P50" s="28"/>
      <c r="Q50" s="28"/>
      <c r="R50" s="28"/>
      <c r="S50" s="34"/>
    </row>
    <row r="51" spans="2:19" x14ac:dyDescent="0.35">
      <c r="B51" s="33"/>
      <c r="C51" s="28"/>
      <c r="D51" s="28"/>
      <c r="E51" s="28"/>
      <c r="F51" s="28"/>
      <c r="G51" s="28"/>
      <c r="H51" s="28"/>
      <c r="I51" s="28"/>
      <c r="J51" s="28"/>
      <c r="K51" s="28"/>
      <c r="L51" s="28"/>
      <c r="M51" s="28"/>
      <c r="N51" s="28"/>
      <c r="O51" s="28"/>
      <c r="P51" s="28"/>
      <c r="Q51" s="28"/>
      <c r="R51" s="28"/>
      <c r="S51" s="34"/>
    </row>
    <row r="52" spans="2:19" x14ac:dyDescent="0.35">
      <c r="B52" s="33"/>
      <c r="C52" s="28"/>
      <c r="D52" s="28"/>
      <c r="E52" s="28"/>
      <c r="F52" s="28"/>
      <c r="G52" s="28"/>
      <c r="H52" s="28"/>
      <c r="I52" s="28"/>
      <c r="J52" s="28"/>
      <c r="K52" s="28"/>
      <c r="L52" s="28"/>
      <c r="M52" s="28"/>
      <c r="N52" s="28"/>
      <c r="O52" s="28"/>
      <c r="P52" s="28"/>
      <c r="Q52" s="28"/>
      <c r="R52" s="28"/>
      <c r="S52" s="34"/>
    </row>
    <row r="53" spans="2:19" x14ac:dyDescent="0.35">
      <c r="B53" s="33"/>
      <c r="C53" s="28"/>
      <c r="D53" s="28"/>
      <c r="E53" s="28"/>
      <c r="F53" s="28"/>
      <c r="G53" s="28"/>
      <c r="H53" s="28"/>
      <c r="I53" s="28"/>
      <c r="J53" s="28"/>
      <c r="K53" s="28"/>
      <c r="L53" s="28"/>
      <c r="M53" s="28"/>
      <c r="N53" s="28"/>
      <c r="O53" s="28"/>
      <c r="P53" s="28"/>
      <c r="Q53" s="28"/>
      <c r="R53" s="28"/>
      <c r="S53" s="34"/>
    </row>
    <row r="54" spans="2:19" x14ac:dyDescent="0.35">
      <c r="B54" s="33"/>
      <c r="C54" s="28"/>
      <c r="D54" s="28"/>
      <c r="E54" s="28"/>
      <c r="F54" s="28"/>
      <c r="G54" s="28"/>
      <c r="H54" s="28"/>
      <c r="I54" s="28"/>
      <c r="J54" s="28"/>
      <c r="K54" s="28"/>
      <c r="L54" s="28"/>
      <c r="M54" s="28"/>
      <c r="N54" s="28"/>
      <c r="O54" s="28"/>
      <c r="P54" s="28"/>
      <c r="Q54" s="28"/>
      <c r="R54" s="28"/>
      <c r="S54" s="34"/>
    </row>
    <row r="55" spans="2:19" x14ac:dyDescent="0.35">
      <c r="B55" s="33"/>
      <c r="C55" s="28"/>
      <c r="D55" s="28"/>
      <c r="E55" s="28"/>
      <c r="F55" s="28"/>
      <c r="G55" s="28"/>
      <c r="H55" s="28"/>
      <c r="I55" s="28"/>
      <c r="J55" s="28"/>
      <c r="K55" s="28"/>
      <c r="L55" s="28"/>
      <c r="M55" s="28"/>
      <c r="N55" s="28"/>
      <c r="O55" s="28"/>
      <c r="P55" s="28"/>
      <c r="Q55" s="28"/>
      <c r="R55" s="28"/>
      <c r="S55" s="34"/>
    </row>
    <row r="56" spans="2:19" x14ac:dyDescent="0.35">
      <c r="B56" s="33"/>
      <c r="C56" s="28"/>
      <c r="D56" s="28"/>
      <c r="E56" s="28"/>
      <c r="F56" s="28"/>
      <c r="G56" s="28"/>
      <c r="H56" s="28"/>
      <c r="I56" s="28"/>
      <c r="J56" s="28"/>
      <c r="K56" s="28"/>
      <c r="L56" s="28"/>
      <c r="M56" s="28"/>
      <c r="N56" s="28"/>
      <c r="O56" s="28"/>
      <c r="P56" s="28"/>
      <c r="Q56" s="28"/>
      <c r="R56" s="28"/>
      <c r="S56" s="34"/>
    </row>
    <row r="57" spans="2:19" x14ac:dyDescent="0.35">
      <c r="B57" s="33"/>
      <c r="C57" s="28"/>
      <c r="D57" s="28"/>
      <c r="E57" s="28"/>
      <c r="F57" s="28"/>
      <c r="G57" s="28"/>
      <c r="H57" s="28"/>
      <c r="I57" s="28"/>
      <c r="J57" s="28"/>
      <c r="K57" s="28"/>
      <c r="L57" s="28"/>
      <c r="M57" s="28"/>
      <c r="N57" s="28"/>
      <c r="O57" s="28"/>
      <c r="P57" s="28"/>
      <c r="Q57" s="28"/>
      <c r="R57" s="28"/>
      <c r="S57" s="34"/>
    </row>
    <row r="58" spans="2:19" x14ac:dyDescent="0.35">
      <c r="B58" s="33"/>
      <c r="C58" s="28"/>
      <c r="D58" s="28"/>
      <c r="E58" s="28"/>
      <c r="F58" s="28"/>
      <c r="G58" s="28"/>
      <c r="H58" s="28"/>
      <c r="I58" s="28"/>
      <c r="J58" s="28"/>
      <c r="K58" s="28"/>
      <c r="L58" s="28"/>
      <c r="M58" s="28"/>
      <c r="N58" s="28"/>
      <c r="O58" s="28"/>
      <c r="P58" s="28"/>
      <c r="Q58" s="28"/>
      <c r="R58" s="28"/>
      <c r="S58" s="34"/>
    </row>
    <row r="59" spans="2:19" x14ac:dyDescent="0.35">
      <c r="B59" s="33"/>
      <c r="C59" s="28"/>
      <c r="D59" s="28"/>
      <c r="E59" s="28"/>
      <c r="F59" s="28"/>
      <c r="G59" s="28"/>
      <c r="H59" s="28"/>
      <c r="I59" s="28"/>
      <c r="J59" s="28"/>
      <c r="K59" s="28"/>
      <c r="L59" s="28"/>
      <c r="M59" s="28"/>
      <c r="N59" s="28"/>
      <c r="O59" s="28"/>
      <c r="P59" s="28"/>
      <c r="Q59" s="28"/>
      <c r="R59" s="28"/>
      <c r="S59" s="34"/>
    </row>
    <row r="60" spans="2:19" x14ac:dyDescent="0.35">
      <c r="B60" s="33"/>
      <c r="C60" s="28"/>
      <c r="D60" s="28"/>
      <c r="E60" s="28"/>
      <c r="F60" s="28"/>
      <c r="G60" s="28"/>
      <c r="H60" s="28"/>
      <c r="I60" s="28"/>
      <c r="J60" s="28"/>
      <c r="K60" s="28"/>
      <c r="L60" s="28"/>
      <c r="M60" s="28"/>
      <c r="N60" s="28"/>
      <c r="O60" s="28"/>
      <c r="P60" s="28"/>
      <c r="Q60" s="28"/>
      <c r="R60" s="28"/>
      <c r="S60" s="34"/>
    </row>
    <row r="61" spans="2:19" x14ac:dyDescent="0.35">
      <c r="B61" s="33"/>
      <c r="C61" s="28"/>
      <c r="D61" s="28"/>
      <c r="E61" s="28"/>
      <c r="F61" s="28"/>
      <c r="G61" s="28"/>
      <c r="H61" s="28"/>
      <c r="I61" s="28"/>
      <c r="J61" s="28"/>
      <c r="K61" s="28"/>
      <c r="L61" s="28"/>
      <c r="M61" s="28"/>
      <c r="N61" s="28"/>
      <c r="O61" s="28"/>
      <c r="P61" s="28"/>
      <c r="Q61" s="28"/>
      <c r="R61" s="28"/>
      <c r="S61" s="34"/>
    </row>
    <row r="62" spans="2:19" x14ac:dyDescent="0.35">
      <c r="B62" s="33"/>
      <c r="C62" s="28"/>
      <c r="D62" s="28"/>
      <c r="E62" s="28"/>
      <c r="F62" s="28"/>
      <c r="G62" s="28"/>
      <c r="H62" s="28"/>
      <c r="I62" s="28"/>
      <c r="J62" s="28"/>
      <c r="K62" s="28"/>
      <c r="L62" s="28"/>
      <c r="M62" s="28"/>
      <c r="N62" s="28"/>
      <c r="O62" s="28"/>
      <c r="P62" s="28"/>
      <c r="Q62" s="28"/>
      <c r="R62" s="28"/>
      <c r="S62" s="34"/>
    </row>
    <row r="63" spans="2:19" x14ac:dyDescent="0.35">
      <c r="B63" s="33"/>
      <c r="C63" s="28"/>
      <c r="D63" s="28"/>
      <c r="E63" s="28"/>
      <c r="F63" s="28"/>
      <c r="G63" s="28"/>
      <c r="H63" s="28"/>
      <c r="I63" s="28"/>
      <c r="J63" s="28"/>
      <c r="K63" s="28"/>
      <c r="L63" s="28"/>
      <c r="M63" s="28"/>
      <c r="N63" s="28"/>
      <c r="O63" s="28"/>
      <c r="P63" s="28"/>
      <c r="Q63" s="28"/>
      <c r="R63" s="28"/>
      <c r="S63" s="34"/>
    </row>
    <row r="64" spans="2:19" x14ac:dyDescent="0.35">
      <c r="B64" s="33"/>
      <c r="C64" s="28"/>
      <c r="D64" s="28"/>
      <c r="E64" s="28"/>
      <c r="F64" s="28"/>
      <c r="G64" s="28"/>
      <c r="H64" s="28"/>
      <c r="I64" s="28"/>
      <c r="J64" s="28"/>
      <c r="K64" s="28"/>
      <c r="L64" s="28"/>
      <c r="M64" s="28"/>
      <c r="N64" s="28"/>
      <c r="O64" s="28"/>
      <c r="P64" s="28"/>
      <c r="Q64" s="28"/>
      <c r="R64" s="28"/>
      <c r="S64" s="34"/>
    </row>
    <row r="65" spans="2:19" x14ac:dyDescent="0.35">
      <c r="B65" s="33"/>
      <c r="C65" s="28"/>
      <c r="D65" s="28"/>
      <c r="E65" s="28"/>
      <c r="F65" s="28"/>
      <c r="G65" s="28"/>
      <c r="H65" s="28"/>
      <c r="I65" s="28"/>
      <c r="J65" s="28"/>
      <c r="K65" s="28"/>
      <c r="L65" s="28"/>
      <c r="M65" s="28"/>
      <c r="N65" s="28"/>
      <c r="O65" s="28"/>
      <c r="P65" s="28"/>
      <c r="Q65" s="28"/>
      <c r="R65" s="28"/>
      <c r="S65" s="34"/>
    </row>
    <row r="66" spans="2:19" x14ac:dyDescent="0.35">
      <c r="B66" s="33"/>
      <c r="C66" s="28"/>
      <c r="D66" s="28"/>
      <c r="E66" s="28"/>
      <c r="F66" s="28"/>
      <c r="G66" s="28"/>
      <c r="H66" s="28"/>
      <c r="I66" s="28"/>
      <c r="J66" s="28"/>
      <c r="K66" s="28"/>
      <c r="L66" s="28"/>
      <c r="M66" s="28"/>
      <c r="N66" s="28"/>
      <c r="O66" s="28"/>
      <c r="P66" s="28"/>
      <c r="Q66" s="28"/>
      <c r="R66" s="28"/>
      <c r="S66" s="34"/>
    </row>
    <row r="67" spans="2:19" x14ac:dyDescent="0.35">
      <c r="B67" s="33"/>
      <c r="C67" s="28"/>
      <c r="D67" s="28"/>
      <c r="E67" s="28"/>
      <c r="F67" s="28"/>
      <c r="G67" s="28"/>
      <c r="H67" s="28"/>
      <c r="I67" s="28"/>
      <c r="J67" s="28"/>
      <c r="K67" s="28"/>
      <c r="L67" s="28"/>
      <c r="M67" s="28"/>
      <c r="N67" s="28"/>
      <c r="O67" s="28"/>
      <c r="P67" s="28"/>
      <c r="Q67" s="28"/>
      <c r="R67" s="28"/>
      <c r="S67" s="34"/>
    </row>
    <row r="68" spans="2:19" x14ac:dyDescent="0.35">
      <c r="B68" s="33"/>
      <c r="C68" s="28"/>
      <c r="D68" s="28"/>
      <c r="E68" s="28"/>
      <c r="F68" s="28"/>
      <c r="G68" s="28"/>
      <c r="H68" s="28"/>
      <c r="I68" s="28"/>
      <c r="J68" s="28"/>
      <c r="K68" s="28"/>
      <c r="L68" s="28"/>
      <c r="M68" s="28"/>
      <c r="N68" s="28"/>
      <c r="O68" s="28"/>
      <c r="P68" s="28"/>
      <c r="Q68" s="28"/>
      <c r="R68" s="28"/>
      <c r="S68" s="34"/>
    </row>
    <row r="69" spans="2:19" x14ac:dyDescent="0.35">
      <c r="B69" s="33"/>
      <c r="C69" s="28"/>
      <c r="D69" s="28"/>
      <c r="E69" s="28"/>
      <c r="F69" s="28"/>
      <c r="G69" s="28"/>
      <c r="H69" s="28"/>
      <c r="I69" s="28"/>
      <c r="J69" s="28"/>
      <c r="K69" s="28"/>
      <c r="L69" s="28"/>
      <c r="M69" s="28"/>
      <c r="N69" s="28"/>
      <c r="O69" s="28"/>
      <c r="P69" s="28"/>
      <c r="Q69" s="28"/>
      <c r="R69" s="28"/>
      <c r="S69" s="34"/>
    </row>
    <row r="70" spans="2:19" x14ac:dyDescent="0.35">
      <c r="B70" s="33"/>
      <c r="C70" s="28"/>
      <c r="D70" s="28"/>
      <c r="E70" s="28"/>
      <c r="F70" s="28"/>
      <c r="G70" s="28"/>
      <c r="H70" s="28"/>
      <c r="I70" s="28"/>
      <c r="J70" s="28"/>
      <c r="K70" s="28"/>
      <c r="L70" s="28"/>
      <c r="M70" s="28"/>
      <c r="N70" s="28"/>
      <c r="O70" s="28"/>
      <c r="P70" s="28"/>
      <c r="Q70" s="28"/>
      <c r="R70" s="28"/>
      <c r="S70" s="34"/>
    </row>
    <row r="71" spans="2:19" x14ac:dyDescent="0.35">
      <c r="B71" s="33"/>
      <c r="C71" s="28"/>
      <c r="D71" s="28"/>
      <c r="E71" s="28"/>
      <c r="F71" s="28"/>
      <c r="G71" s="28"/>
      <c r="H71" s="28"/>
      <c r="I71" s="28"/>
      <c r="J71" s="28"/>
      <c r="K71" s="28"/>
      <c r="L71" s="28"/>
      <c r="M71" s="28"/>
      <c r="N71" s="28"/>
      <c r="O71" s="28"/>
      <c r="P71" s="28"/>
      <c r="Q71" s="28"/>
      <c r="R71" s="28"/>
      <c r="S71" s="34"/>
    </row>
    <row r="72" spans="2:19" x14ac:dyDescent="0.35">
      <c r="B72" s="33"/>
      <c r="C72" s="28"/>
      <c r="D72" s="28"/>
      <c r="E72" s="28"/>
      <c r="F72" s="28"/>
      <c r="G72" s="28"/>
      <c r="H72" s="28"/>
      <c r="I72" s="28"/>
      <c r="J72" s="28"/>
      <c r="K72" s="28"/>
      <c r="L72" s="28"/>
      <c r="M72" s="28"/>
      <c r="N72" s="28"/>
      <c r="O72" s="28"/>
      <c r="P72" s="28"/>
      <c r="Q72" s="28"/>
      <c r="R72" s="28"/>
      <c r="S72" s="34"/>
    </row>
    <row r="73" spans="2:19" x14ac:dyDescent="0.35">
      <c r="B73" s="33"/>
      <c r="C73" s="28"/>
      <c r="D73" s="28"/>
      <c r="E73" s="28"/>
      <c r="F73" s="28"/>
      <c r="G73" s="28"/>
      <c r="H73" s="28"/>
      <c r="I73" s="28"/>
      <c r="J73" s="28"/>
      <c r="K73" s="28"/>
      <c r="L73" s="28"/>
      <c r="M73" s="28"/>
      <c r="N73" s="28"/>
      <c r="O73" s="28"/>
      <c r="P73" s="28"/>
      <c r="Q73" s="28"/>
      <c r="R73" s="28"/>
      <c r="S73" s="34"/>
    </row>
    <row r="74" spans="2:19" x14ac:dyDescent="0.35">
      <c r="B74" s="33"/>
      <c r="C74" s="28"/>
      <c r="D74" s="28"/>
      <c r="E74" s="28"/>
      <c r="F74" s="28"/>
      <c r="G74" s="28"/>
      <c r="H74" s="28"/>
      <c r="I74" s="28"/>
      <c r="J74" s="28"/>
      <c r="K74" s="28"/>
      <c r="L74" s="28"/>
      <c r="M74" s="28"/>
      <c r="N74" s="28"/>
      <c r="O74" s="28"/>
      <c r="P74" s="28"/>
      <c r="Q74" s="28"/>
      <c r="R74" s="28"/>
      <c r="S74" s="34"/>
    </row>
    <row r="75" spans="2:19" x14ac:dyDescent="0.35">
      <c r="B75" s="33"/>
      <c r="C75" s="28"/>
      <c r="D75" s="28"/>
      <c r="E75" s="28"/>
      <c r="F75" s="28"/>
      <c r="G75" s="28"/>
      <c r="H75" s="28"/>
      <c r="I75" s="28"/>
      <c r="J75" s="28"/>
      <c r="K75" s="28"/>
      <c r="L75" s="28"/>
      <c r="M75" s="28"/>
      <c r="N75" s="28"/>
      <c r="O75" s="28"/>
      <c r="P75" s="28"/>
      <c r="Q75" s="28"/>
      <c r="R75" s="28"/>
      <c r="S75" s="34"/>
    </row>
    <row r="76" spans="2:19" x14ac:dyDescent="0.35">
      <c r="B76" s="33"/>
      <c r="C76" s="28"/>
      <c r="D76" s="28"/>
      <c r="E76" s="28"/>
      <c r="F76" s="28"/>
      <c r="G76" s="28"/>
      <c r="H76" s="28"/>
      <c r="I76" s="28"/>
      <c r="J76" s="28"/>
      <c r="K76" s="28"/>
      <c r="L76" s="28"/>
      <c r="M76" s="28"/>
      <c r="N76" s="28"/>
      <c r="O76" s="28"/>
      <c r="P76" s="28"/>
      <c r="Q76" s="28"/>
      <c r="R76" s="28"/>
      <c r="S76" s="34"/>
    </row>
    <row r="77" spans="2:19" x14ac:dyDescent="0.35">
      <c r="B77" s="33"/>
      <c r="C77" s="28"/>
      <c r="D77" s="28"/>
      <c r="E77" s="28"/>
      <c r="F77" s="28"/>
      <c r="G77" s="28"/>
      <c r="H77" s="28"/>
      <c r="I77" s="28"/>
      <c r="J77" s="28"/>
      <c r="K77" s="28"/>
      <c r="L77" s="28"/>
      <c r="M77" s="28"/>
      <c r="N77" s="28"/>
      <c r="O77" s="28"/>
      <c r="P77" s="28"/>
      <c r="Q77" s="28"/>
      <c r="R77" s="28"/>
      <c r="S77" s="34"/>
    </row>
    <row r="78" spans="2:19" x14ac:dyDescent="0.35">
      <c r="B78" s="33"/>
      <c r="C78" s="28"/>
      <c r="D78" s="28"/>
      <c r="E78" s="28"/>
      <c r="F78" s="28"/>
      <c r="G78" s="28"/>
      <c r="H78" s="28"/>
      <c r="I78" s="28"/>
      <c r="J78" s="28"/>
      <c r="K78" s="28"/>
      <c r="L78" s="28"/>
      <c r="M78" s="28"/>
      <c r="N78" s="28"/>
      <c r="O78" s="28"/>
      <c r="P78" s="28"/>
      <c r="Q78" s="28"/>
      <c r="R78" s="28"/>
      <c r="S78" s="34"/>
    </row>
    <row r="79" spans="2:19" x14ac:dyDescent="0.35">
      <c r="B79" s="33"/>
      <c r="C79" s="28"/>
      <c r="D79" s="28"/>
      <c r="E79" s="28"/>
      <c r="F79" s="28"/>
      <c r="G79" s="28"/>
      <c r="H79" s="28"/>
      <c r="I79" s="28"/>
      <c r="J79" s="28"/>
      <c r="K79" s="28"/>
      <c r="L79" s="28"/>
      <c r="M79" s="28"/>
      <c r="N79" s="28"/>
      <c r="O79" s="28"/>
      <c r="P79" s="28"/>
      <c r="Q79" s="28"/>
      <c r="R79" s="28"/>
      <c r="S79" s="34"/>
    </row>
    <row r="80" spans="2:19" x14ac:dyDescent="0.35">
      <c r="B80" s="33"/>
      <c r="C80" s="28"/>
      <c r="D80" s="28"/>
      <c r="E80" s="28"/>
      <c r="F80" s="28"/>
      <c r="G80" s="28"/>
      <c r="H80" s="28"/>
      <c r="I80" s="28"/>
      <c r="J80" s="28"/>
      <c r="K80" s="28"/>
      <c r="L80" s="28"/>
      <c r="M80" s="28"/>
      <c r="N80" s="28"/>
      <c r="O80" s="28"/>
      <c r="P80" s="28"/>
      <c r="Q80" s="28"/>
      <c r="R80" s="28"/>
      <c r="S80" s="34"/>
    </row>
    <row r="81" spans="2:19" x14ac:dyDescent="0.35">
      <c r="B81" s="33"/>
      <c r="C81" s="28"/>
      <c r="D81" s="28"/>
      <c r="E81" s="28"/>
      <c r="F81" s="28"/>
      <c r="G81" s="28"/>
      <c r="H81" s="28"/>
      <c r="I81" s="28"/>
      <c r="J81" s="28"/>
      <c r="K81" s="28"/>
      <c r="L81" s="28"/>
      <c r="M81" s="28"/>
      <c r="N81" s="28"/>
      <c r="O81" s="28"/>
      <c r="P81" s="28"/>
      <c r="Q81" s="28"/>
      <c r="R81" s="28"/>
      <c r="S81" s="34"/>
    </row>
    <row r="82" spans="2:19" x14ac:dyDescent="0.35">
      <c r="B82" s="33"/>
      <c r="C82" s="28"/>
      <c r="D82" s="28"/>
      <c r="E82" s="28"/>
      <c r="F82" s="28"/>
      <c r="G82" s="28"/>
      <c r="H82" s="28"/>
      <c r="I82" s="28"/>
      <c r="J82" s="28"/>
      <c r="K82" s="28"/>
      <c r="L82" s="28"/>
      <c r="M82" s="28"/>
      <c r="N82" s="28"/>
      <c r="O82" s="28"/>
      <c r="P82" s="28"/>
      <c r="Q82" s="28"/>
      <c r="R82" s="28"/>
      <c r="S82" s="34"/>
    </row>
    <row r="83" spans="2:19" x14ac:dyDescent="0.35">
      <c r="B83" s="33"/>
      <c r="C83" s="28"/>
      <c r="D83" s="28"/>
      <c r="E83" s="28"/>
      <c r="F83" s="28"/>
      <c r="G83" s="28"/>
      <c r="H83" s="28"/>
      <c r="I83" s="28"/>
      <c r="J83" s="28"/>
      <c r="K83" s="28"/>
      <c r="L83" s="28"/>
      <c r="M83" s="28"/>
      <c r="N83" s="28"/>
      <c r="O83" s="28"/>
      <c r="P83" s="28"/>
      <c r="Q83" s="28"/>
      <c r="R83" s="28"/>
      <c r="S83" s="34"/>
    </row>
    <row r="84" spans="2:19" ht="15" thickBot="1" x14ac:dyDescent="0.4">
      <c r="B84" s="35"/>
      <c r="C84" s="36"/>
      <c r="D84" s="36"/>
      <c r="E84" s="36"/>
      <c r="F84" s="36"/>
      <c r="G84" s="36"/>
      <c r="H84" s="36"/>
      <c r="I84" s="36"/>
      <c r="J84" s="36"/>
      <c r="K84" s="36"/>
      <c r="L84" s="36"/>
      <c r="M84" s="36"/>
      <c r="N84" s="36"/>
      <c r="O84" s="36"/>
      <c r="P84" s="36"/>
      <c r="Q84" s="36"/>
      <c r="R84" s="36"/>
      <c r="S84" s="37"/>
    </row>
    <row r="85" spans="2:19" ht="15" thickTop="1" x14ac:dyDescent="0.35"/>
  </sheetData>
  <sheetProtection autoFilter="0"/>
  <mergeCells count="4">
    <mergeCell ref="B7:S7"/>
    <mergeCell ref="D10:G10"/>
    <mergeCell ref="J10:M10"/>
    <mergeCell ref="O10:R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4D3C9-04AB-4FE0-8AE0-5C350A2C360D}">
  <dimension ref="A1:G46"/>
  <sheetViews>
    <sheetView workbookViewId="0">
      <selection activeCell="D23" sqref="D23"/>
    </sheetView>
  </sheetViews>
  <sheetFormatPr baseColWidth="10" defaultRowHeight="14.5" x14ac:dyDescent="0.35"/>
  <cols>
    <col min="1" max="1" width="13.453125" style="1" bestFit="1" customWidth="1"/>
    <col min="2" max="2" width="10.90625" style="1"/>
    <col min="3" max="3" width="25.6328125" style="1" bestFit="1" customWidth="1"/>
    <col min="4" max="4" width="13" style="1" customWidth="1"/>
    <col min="5" max="5" width="20.36328125" style="1" bestFit="1" customWidth="1"/>
    <col min="6" max="6" width="50.26953125" style="1" bestFit="1" customWidth="1"/>
    <col min="7" max="7" width="41.453125" style="1" bestFit="1" customWidth="1"/>
    <col min="8" max="16384" width="10.90625" style="1"/>
  </cols>
  <sheetData>
    <row r="1" spans="1:7" s="26" customFormat="1" x14ac:dyDescent="0.35"/>
    <row r="2" spans="1:7" s="26" customFormat="1" x14ac:dyDescent="0.35"/>
    <row r="3" spans="1:7" s="26" customFormat="1" x14ac:dyDescent="0.35"/>
    <row r="4" spans="1:7" s="26" customFormat="1" ht="15" thickBot="1" x14ac:dyDescent="0.4"/>
    <row r="5" spans="1:7" x14ac:dyDescent="0.35">
      <c r="A5" s="78" t="s">
        <v>118</v>
      </c>
      <c r="B5" s="79"/>
      <c r="C5" s="79"/>
      <c r="D5" s="79"/>
      <c r="E5" s="79"/>
      <c r="F5" s="79"/>
      <c r="G5" s="80"/>
    </row>
    <row r="6" spans="1:7" ht="15" thickBot="1" x14ac:dyDescent="0.4">
      <c r="A6" s="81"/>
      <c r="B6" s="82"/>
      <c r="C6" s="82"/>
      <c r="D6" s="82"/>
      <c r="E6" s="82"/>
      <c r="F6" s="82"/>
      <c r="G6" s="83"/>
    </row>
    <row r="9" spans="1:7" x14ac:dyDescent="0.35">
      <c r="A9" s="56" t="s">
        <v>20</v>
      </c>
      <c r="B9" s="57" t="s">
        <v>21</v>
      </c>
      <c r="C9" s="57" t="s">
        <v>22</v>
      </c>
      <c r="D9" s="57" t="s">
        <v>23</v>
      </c>
      <c r="E9" s="58" t="s">
        <v>119</v>
      </c>
      <c r="F9" s="58" t="s">
        <v>116</v>
      </c>
      <c r="G9" s="58" t="s">
        <v>115</v>
      </c>
    </row>
    <row r="10" spans="1:7" x14ac:dyDescent="0.35">
      <c r="A10" s="50" t="s">
        <v>24</v>
      </c>
      <c r="B10" s="6" t="s">
        <v>25</v>
      </c>
      <c r="C10" s="6">
        <v>10.64</v>
      </c>
      <c r="D10" s="6">
        <v>2.6487479999999996E-4</v>
      </c>
      <c r="E10" s="59">
        <v>1.16222E-3</v>
      </c>
      <c r="F10" s="63" t="s">
        <v>114</v>
      </c>
      <c r="G10" s="6" t="s">
        <v>117</v>
      </c>
    </row>
    <row r="11" spans="1:7" x14ac:dyDescent="0.35">
      <c r="A11" s="50" t="s">
        <v>26</v>
      </c>
      <c r="B11" s="6" t="s">
        <v>27</v>
      </c>
      <c r="C11" s="6">
        <v>4.0106999999999999</v>
      </c>
      <c r="D11" s="6">
        <v>4.1004000000000002E-4</v>
      </c>
      <c r="E11" s="59">
        <v>1.16222E-3</v>
      </c>
      <c r="F11" s="63" t="s">
        <v>114</v>
      </c>
      <c r="G11" s="6" t="s">
        <v>117</v>
      </c>
    </row>
    <row r="12" spans="1:7" x14ac:dyDescent="0.35">
      <c r="A12" s="50" t="s">
        <v>28</v>
      </c>
      <c r="B12" s="6" t="s">
        <v>29</v>
      </c>
      <c r="C12" s="6">
        <v>10.86</v>
      </c>
      <c r="D12" s="6">
        <v>2.025594E-4</v>
      </c>
      <c r="E12" s="59">
        <v>1.16222E-3</v>
      </c>
      <c r="F12" s="63" t="s">
        <v>114</v>
      </c>
      <c r="G12" s="6" t="s">
        <v>117</v>
      </c>
    </row>
    <row r="13" spans="1:7" x14ac:dyDescent="0.35">
      <c r="A13" s="50" t="s">
        <v>30</v>
      </c>
      <c r="B13" s="6" t="s">
        <v>27</v>
      </c>
      <c r="C13" s="6">
        <v>14.07</v>
      </c>
      <c r="D13" s="6">
        <v>2.2723619999999998E-4</v>
      </c>
      <c r="E13" s="59">
        <v>1.16222E-3</v>
      </c>
      <c r="F13" s="63" t="s">
        <v>114</v>
      </c>
      <c r="G13" s="6" t="s">
        <v>117</v>
      </c>
    </row>
    <row r="14" spans="1:7" x14ac:dyDescent="0.35">
      <c r="A14" s="50" t="s">
        <v>15</v>
      </c>
      <c r="B14" s="6" t="s">
        <v>7</v>
      </c>
      <c r="C14" s="6">
        <v>1</v>
      </c>
      <c r="D14" s="6">
        <v>3.3639999999999999E-4</v>
      </c>
      <c r="E14" s="59">
        <v>1.16222E-3</v>
      </c>
      <c r="F14" s="63" t="s">
        <v>114</v>
      </c>
      <c r="G14" s="6" t="s">
        <v>117</v>
      </c>
    </row>
    <row r="15" spans="1:7" x14ac:dyDescent="0.35">
      <c r="A15" s="50" t="s">
        <v>31</v>
      </c>
      <c r="B15" s="6" t="s">
        <v>27</v>
      </c>
      <c r="C15" s="6">
        <v>5</v>
      </c>
      <c r="D15" s="6">
        <v>4.1004000000000002E-4</v>
      </c>
      <c r="E15" s="59">
        <v>1.16222E-3</v>
      </c>
      <c r="F15" s="63" t="s">
        <v>114</v>
      </c>
      <c r="G15" s="6" t="s">
        <v>117</v>
      </c>
    </row>
    <row r="16" spans="1:7" x14ac:dyDescent="0.35">
      <c r="A16" s="51" t="s">
        <v>32</v>
      </c>
      <c r="B16" s="52" t="s">
        <v>33</v>
      </c>
      <c r="C16" s="52">
        <v>9.5</v>
      </c>
      <c r="D16" s="52">
        <v>4.8368E-4</v>
      </c>
      <c r="E16" s="59">
        <v>1.16222E-3</v>
      </c>
      <c r="F16" s="63" t="s">
        <v>114</v>
      </c>
      <c r="G16" s="6" t="s">
        <v>117</v>
      </c>
    </row>
    <row r="17" spans="1:7" x14ac:dyDescent="0.35">
      <c r="A17" s="61" t="s">
        <v>48</v>
      </c>
      <c r="B17" s="62" t="s">
        <v>34</v>
      </c>
      <c r="C17" s="62">
        <v>0</v>
      </c>
      <c r="D17" s="62">
        <v>0</v>
      </c>
      <c r="E17" s="59">
        <v>0</v>
      </c>
      <c r="F17" s="6"/>
      <c r="G17" s="6"/>
    </row>
    <row r="18" spans="1:7" x14ac:dyDescent="0.35">
      <c r="A18" s="51"/>
      <c r="B18" s="52"/>
      <c r="C18" s="52"/>
      <c r="D18" s="52"/>
      <c r="E18" s="6"/>
      <c r="F18" s="6"/>
      <c r="G18" s="6"/>
    </row>
    <row r="19" spans="1:7" x14ac:dyDescent="0.35">
      <c r="A19" s="51"/>
      <c r="B19" s="52"/>
      <c r="C19" s="52"/>
      <c r="D19" s="52"/>
      <c r="E19" s="6"/>
      <c r="F19" s="6"/>
      <c r="G19" s="6"/>
    </row>
    <row r="20" spans="1:7" x14ac:dyDescent="0.35">
      <c r="A20" s="51"/>
      <c r="B20" s="52"/>
      <c r="C20" s="52"/>
      <c r="D20" s="52"/>
      <c r="E20" s="6"/>
      <c r="F20" s="6"/>
      <c r="G20" s="6"/>
    </row>
    <row r="21" spans="1:7" x14ac:dyDescent="0.35">
      <c r="A21" s="53"/>
      <c r="B21" s="54"/>
      <c r="C21" s="54"/>
      <c r="D21" s="54"/>
      <c r="E21" s="55"/>
      <c r="F21" s="55"/>
      <c r="G21" s="55"/>
    </row>
    <row r="26" spans="1:7" x14ac:dyDescent="0.35">
      <c r="C26"/>
      <c r="G26" s="64"/>
    </row>
    <row r="27" spans="1:7" x14ac:dyDescent="0.35">
      <c r="E27" s="64"/>
      <c r="F27" s="64"/>
      <c r="G27" s="64"/>
    </row>
    <row r="28" spans="1:7" x14ac:dyDescent="0.35">
      <c r="E28" s="64"/>
      <c r="F28" s="64"/>
      <c r="G28" s="64"/>
    </row>
    <row r="29" spans="1:7" x14ac:dyDescent="0.35">
      <c r="E29" s="64"/>
      <c r="F29" s="64"/>
      <c r="G29" s="64"/>
    </row>
    <row r="30" spans="1:7" x14ac:dyDescent="0.35">
      <c r="E30" s="64"/>
      <c r="F30" s="64"/>
      <c r="G30" s="64"/>
    </row>
    <row r="31" spans="1:7" x14ac:dyDescent="0.35">
      <c r="E31" s="64"/>
      <c r="F31" s="64"/>
      <c r="G31" s="64"/>
    </row>
    <row r="32" spans="1:7" x14ac:dyDescent="0.35">
      <c r="E32" s="64"/>
      <c r="F32" s="64"/>
      <c r="G32" s="64"/>
    </row>
    <row r="33" spans="1:7" x14ac:dyDescent="0.35">
      <c r="A33"/>
      <c r="E33" s="64"/>
      <c r="F33" s="64"/>
      <c r="G33" s="64"/>
    </row>
    <row r="34" spans="1:7" x14ac:dyDescent="0.35">
      <c r="E34" s="64"/>
      <c r="F34" s="64"/>
      <c r="G34" s="64"/>
    </row>
    <row r="35" spans="1:7" x14ac:dyDescent="0.35">
      <c r="E35" s="64"/>
      <c r="F35" s="64"/>
      <c r="G35" s="64"/>
    </row>
    <row r="36" spans="1:7" x14ac:dyDescent="0.35">
      <c r="E36" s="64"/>
      <c r="F36" s="64"/>
      <c r="G36" s="64"/>
    </row>
    <row r="37" spans="1:7" x14ac:dyDescent="0.35">
      <c r="E37" s="64"/>
      <c r="F37" s="64"/>
      <c r="G37" s="64"/>
    </row>
    <row r="38" spans="1:7" x14ac:dyDescent="0.35">
      <c r="E38" s="64"/>
      <c r="F38" s="64"/>
      <c r="G38" s="64"/>
    </row>
    <row r="39" spans="1:7" x14ac:dyDescent="0.35">
      <c r="E39" s="64"/>
      <c r="G39" s="64"/>
    </row>
    <row r="40" spans="1:7" x14ac:dyDescent="0.35">
      <c r="E40" s="64"/>
      <c r="G40" s="64"/>
    </row>
    <row r="41" spans="1:7" x14ac:dyDescent="0.35">
      <c r="E41" s="64"/>
      <c r="G41" s="64"/>
    </row>
    <row r="42" spans="1:7" x14ac:dyDescent="0.35">
      <c r="E42" s="64"/>
      <c r="G42" s="64"/>
    </row>
    <row r="43" spans="1:7" x14ac:dyDescent="0.35">
      <c r="E43" s="64"/>
      <c r="G43" s="64"/>
    </row>
    <row r="44" spans="1:7" x14ac:dyDescent="0.35">
      <c r="E44" s="64"/>
      <c r="G44" s="64"/>
    </row>
    <row r="45" spans="1:7" x14ac:dyDescent="0.35">
      <c r="E45" s="64"/>
      <c r="G45" s="64"/>
    </row>
    <row r="46" spans="1:7" x14ac:dyDescent="0.35">
      <c r="E46" s="64"/>
    </row>
  </sheetData>
  <mergeCells count="1">
    <mergeCell ref="A5:G6"/>
  </mergeCell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C284-EA37-4B17-9CC0-369323E199FC}">
  <dimension ref="A3:E117"/>
  <sheetViews>
    <sheetView topLeftCell="A91" zoomScale="70" zoomScaleNormal="70" workbookViewId="0">
      <selection activeCell="L114" sqref="L113:L114"/>
    </sheetView>
  </sheetViews>
  <sheetFormatPr baseColWidth="10" defaultRowHeight="14.5" x14ac:dyDescent="0.35"/>
  <cols>
    <col min="1" max="1" width="17.08984375" bestFit="1" customWidth="1"/>
    <col min="2" max="2" width="21" bestFit="1" customWidth="1"/>
    <col min="3" max="3" width="7.81640625" bestFit="1" customWidth="1"/>
    <col min="4" max="4" width="11.7265625" bestFit="1" customWidth="1"/>
    <col min="5" max="5" width="21.90625" bestFit="1" customWidth="1"/>
    <col min="6" max="6" width="3.36328125" bestFit="1" customWidth="1"/>
    <col min="7" max="7" width="4.7265625" bestFit="1" customWidth="1"/>
    <col min="8" max="8" width="5.54296875" bestFit="1" customWidth="1"/>
    <col min="9" max="9" width="8.08984375" bestFit="1" customWidth="1"/>
    <col min="10" max="10" width="11.90625" bestFit="1" customWidth="1"/>
    <col min="11" max="11" width="17.81640625" bestFit="1" customWidth="1"/>
    <col min="12" max="12" width="25.453125" bestFit="1" customWidth="1"/>
    <col min="13" max="13" width="17.81640625" bestFit="1" customWidth="1"/>
    <col min="14" max="14" width="25.453125" bestFit="1" customWidth="1"/>
    <col min="15" max="15" width="17.81640625" bestFit="1" customWidth="1"/>
    <col min="16" max="16" width="25.453125" bestFit="1" customWidth="1"/>
    <col min="17" max="17" width="17.81640625" bestFit="1" customWidth="1"/>
    <col min="18" max="18" width="30.26953125" bestFit="1" customWidth="1"/>
    <col min="19" max="19" width="22.6328125" bestFit="1" customWidth="1"/>
    <col min="20" max="20" width="40" bestFit="1" customWidth="1"/>
    <col min="21" max="21" width="34.54296875" bestFit="1" customWidth="1"/>
  </cols>
  <sheetData>
    <row r="3" spans="1:2" x14ac:dyDescent="0.35">
      <c r="A3" s="24" t="s">
        <v>68</v>
      </c>
      <c r="B3" t="s">
        <v>70</v>
      </c>
    </row>
    <row r="4" spans="1:2" x14ac:dyDescent="0.35">
      <c r="A4" s="25" t="s">
        <v>31</v>
      </c>
      <c r="B4">
        <v>3270000</v>
      </c>
    </row>
    <row r="5" spans="1:2" x14ac:dyDescent="0.35">
      <c r="A5" s="38">
        <v>2023</v>
      </c>
      <c r="B5">
        <v>3270000</v>
      </c>
    </row>
    <row r="6" spans="1:2" x14ac:dyDescent="0.35">
      <c r="A6" s="25" t="s">
        <v>15</v>
      </c>
      <c r="B6">
        <v>1026000</v>
      </c>
    </row>
    <row r="7" spans="1:2" x14ac:dyDescent="0.35">
      <c r="A7" s="38">
        <v>2023</v>
      </c>
      <c r="B7">
        <v>1026000</v>
      </c>
    </row>
    <row r="8" spans="1:2" x14ac:dyDescent="0.35">
      <c r="A8" s="25" t="s">
        <v>32</v>
      </c>
      <c r="B8">
        <v>1767000</v>
      </c>
    </row>
    <row r="9" spans="1:2" x14ac:dyDescent="0.35">
      <c r="A9" s="38">
        <v>2023</v>
      </c>
      <c r="B9">
        <v>1767000</v>
      </c>
    </row>
    <row r="10" spans="1:2" x14ac:dyDescent="0.35">
      <c r="A10" s="25" t="s">
        <v>30</v>
      </c>
      <c r="B10">
        <v>11227860</v>
      </c>
    </row>
    <row r="11" spans="1:2" x14ac:dyDescent="0.35">
      <c r="A11" s="38">
        <v>2023</v>
      </c>
      <c r="B11">
        <v>11227860</v>
      </c>
    </row>
    <row r="12" spans="1:2" x14ac:dyDescent="0.35">
      <c r="A12" s="25" t="s">
        <v>28</v>
      </c>
      <c r="B12">
        <v>3453480</v>
      </c>
    </row>
    <row r="13" spans="1:2" x14ac:dyDescent="0.35">
      <c r="A13" s="38">
        <v>2023</v>
      </c>
      <c r="B13">
        <v>3453480</v>
      </c>
    </row>
    <row r="14" spans="1:2" x14ac:dyDescent="0.35">
      <c r="A14" s="25" t="s">
        <v>26</v>
      </c>
      <c r="B14">
        <v>1708558.2</v>
      </c>
    </row>
    <row r="15" spans="1:2" x14ac:dyDescent="0.35">
      <c r="A15" s="38">
        <v>2023</v>
      </c>
      <c r="B15">
        <v>1708558.2</v>
      </c>
    </row>
    <row r="16" spans="1:2" x14ac:dyDescent="0.35">
      <c r="A16" s="25" t="s">
        <v>48</v>
      </c>
      <c r="B16">
        <v>852000</v>
      </c>
    </row>
    <row r="17" spans="1:2" x14ac:dyDescent="0.35">
      <c r="A17" s="38">
        <v>2023</v>
      </c>
      <c r="B17">
        <v>852000</v>
      </c>
    </row>
    <row r="18" spans="1:2" x14ac:dyDescent="0.35">
      <c r="A18" s="25" t="s">
        <v>24</v>
      </c>
      <c r="B18">
        <v>7086240</v>
      </c>
    </row>
    <row r="19" spans="1:2" x14ac:dyDescent="0.35">
      <c r="A19" s="38">
        <v>2023</v>
      </c>
      <c r="B19">
        <v>7086240</v>
      </c>
    </row>
    <row r="20" spans="1:2" x14ac:dyDescent="0.35">
      <c r="A20" s="25" t="s">
        <v>69</v>
      </c>
      <c r="B20">
        <v>30391138.199999999</v>
      </c>
    </row>
    <row r="23" spans="1:2" x14ac:dyDescent="0.35">
      <c r="A23" s="24" t="s">
        <v>68</v>
      </c>
      <c r="B23" t="s">
        <v>101</v>
      </c>
    </row>
    <row r="24" spans="1:2" x14ac:dyDescent="0.35">
      <c r="A24" s="25" t="s">
        <v>31</v>
      </c>
      <c r="B24">
        <v>1560000</v>
      </c>
    </row>
    <row r="25" spans="1:2" x14ac:dyDescent="0.35">
      <c r="A25" s="38">
        <v>2023</v>
      </c>
      <c r="B25">
        <v>1560000</v>
      </c>
    </row>
    <row r="26" spans="1:2" x14ac:dyDescent="0.35">
      <c r="A26" s="25" t="s">
        <v>15</v>
      </c>
      <c r="B26">
        <v>1872600</v>
      </c>
    </row>
    <row r="27" spans="1:2" x14ac:dyDescent="0.35">
      <c r="A27" s="38">
        <v>2023</v>
      </c>
      <c r="B27">
        <v>1872600</v>
      </c>
    </row>
    <row r="28" spans="1:2" x14ac:dyDescent="0.35">
      <c r="A28" s="25" t="s">
        <v>32</v>
      </c>
      <c r="B28">
        <v>1560000</v>
      </c>
    </row>
    <row r="29" spans="1:2" x14ac:dyDescent="0.35">
      <c r="A29" s="38">
        <v>2023</v>
      </c>
      <c r="B29">
        <v>1560000</v>
      </c>
    </row>
    <row r="30" spans="1:2" x14ac:dyDescent="0.35">
      <c r="A30" s="25" t="s">
        <v>30</v>
      </c>
      <c r="B30">
        <v>1560000</v>
      </c>
    </row>
    <row r="31" spans="1:2" x14ac:dyDescent="0.35">
      <c r="A31" s="38">
        <v>2023</v>
      </c>
      <c r="B31">
        <v>1560000</v>
      </c>
    </row>
    <row r="32" spans="1:2" x14ac:dyDescent="0.35">
      <c r="A32" s="25" t="s">
        <v>28</v>
      </c>
      <c r="B32">
        <v>1560000</v>
      </c>
    </row>
    <row r="33" spans="1:4" x14ac:dyDescent="0.35">
      <c r="A33" s="38">
        <v>2023</v>
      </c>
      <c r="B33">
        <v>1560000</v>
      </c>
    </row>
    <row r="34" spans="1:4" x14ac:dyDescent="0.35">
      <c r="A34" s="25" t="s">
        <v>26</v>
      </c>
      <c r="B34">
        <v>1560000</v>
      </c>
    </row>
    <row r="35" spans="1:4" x14ac:dyDescent="0.35">
      <c r="A35" s="38">
        <v>2023</v>
      </c>
      <c r="B35">
        <v>1560000</v>
      </c>
    </row>
    <row r="36" spans="1:4" x14ac:dyDescent="0.35">
      <c r="A36" s="25" t="s">
        <v>48</v>
      </c>
      <c r="B36">
        <v>1560000</v>
      </c>
    </row>
    <row r="37" spans="1:4" x14ac:dyDescent="0.35">
      <c r="A37" s="38">
        <v>2023</v>
      </c>
      <c r="B37">
        <v>1560000</v>
      </c>
    </row>
    <row r="38" spans="1:4" x14ac:dyDescent="0.35">
      <c r="A38" s="25" t="s">
        <v>24</v>
      </c>
      <c r="B38">
        <v>1560000</v>
      </c>
    </row>
    <row r="39" spans="1:4" x14ac:dyDescent="0.35">
      <c r="A39" s="38">
        <v>2023</v>
      </c>
      <c r="B39">
        <v>1560000</v>
      </c>
    </row>
    <row r="40" spans="1:4" x14ac:dyDescent="0.35">
      <c r="A40" s="25" t="s">
        <v>69</v>
      </c>
      <c r="B40">
        <v>12792600</v>
      </c>
    </row>
    <row r="44" spans="1:4" x14ac:dyDescent="0.35">
      <c r="A44" s="24" t="s">
        <v>70</v>
      </c>
      <c r="B44" s="24" t="s">
        <v>102</v>
      </c>
    </row>
    <row r="45" spans="1:4" x14ac:dyDescent="0.35">
      <c r="A45" s="24" t="s">
        <v>68</v>
      </c>
      <c r="B45">
        <v>2023</v>
      </c>
      <c r="C45">
        <v>2024</v>
      </c>
      <c r="D45" t="s">
        <v>69</v>
      </c>
    </row>
    <row r="46" spans="1:4" x14ac:dyDescent="0.35">
      <c r="A46" s="25" t="s">
        <v>73</v>
      </c>
      <c r="B46">
        <v>2218651</v>
      </c>
      <c r="C46">
        <v>80000</v>
      </c>
      <c r="D46">
        <v>2298651</v>
      </c>
    </row>
    <row r="47" spans="1:4" x14ac:dyDescent="0.35">
      <c r="A47" s="25" t="s">
        <v>74</v>
      </c>
      <c r="B47">
        <v>2275731.7000000002</v>
      </c>
      <c r="C47">
        <v>81000</v>
      </c>
      <c r="D47">
        <v>2356731.7000000002</v>
      </c>
    </row>
    <row r="48" spans="1:4" x14ac:dyDescent="0.35">
      <c r="A48" s="25" t="s">
        <v>75</v>
      </c>
      <c r="B48">
        <v>2332812.4</v>
      </c>
      <c r="C48">
        <v>82000</v>
      </c>
      <c r="D48">
        <v>2414812.4</v>
      </c>
    </row>
    <row r="49" spans="1:4" x14ac:dyDescent="0.35">
      <c r="A49" s="25" t="s">
        <v>76</v>
      </c>
      <c r="B49">
        <v>2389893.1</v>
      </c>
      <c r="C49">
        <v>83000</v>
      </c>
      <c r="D49">
        <v>2472893.1</v>
      </c>
    </row>
    <row r="50" spans="1:4" x14ac:dyDescent="0.35">
      <c r="A50" s="25" t="s">
        <v>77</v>
      </c>
      <c r="B50">
        <v>2446973.7999999998</v>
      </c>
      <c r="C50">
        <v>84000</v>
      </c>
      <c r="D50">
        <v>2530973.7999999998</v>
      </c>
    </row>
    <row r="51" spans="1:4" x14ac:dyDescent="0.35">
      <c r="A51" s="25" t="s">
        <v>78</v>
      </c>
      <c r="B51">
        <v>2504054.5</v>
      </c>
      <c r="C51">
        <v>85000</v>
      </c>
      <c r="D51">
        <v>2589054.5</v>
      </c>
    </row>
    <row r="52" spans="1:4" x14ac:dyDescent="0.35">
      <c r="A52" s="25" t="s">
        <v>79</v>
      </c>
      <c r="B52">
        <v>2561135.2000000002</v>
      </c>
      <c r="C52">
        <v>86000</v>
      </c>
      <c r="D52">
        <v>2647135.2000000002</v>
      </c>
    </row>
    <row r="53" spans="1:4" x14ac:dyDescent="0.35">
      <c r="A53" s="25" t="s">
        <v>80</v>
      </c>
      <c r="B53">
        <v>2618215.9</v>
      </c>
      <c r="C53">
        <v>87000</v>
      </c>
      <c r="D53">
        <v>2705215.9</v>
      </c>
    </row>
    <row r="54" spans="1:4" x14ac:dyDescent="0.35">
      <c r="A54" s="25" t="s">
        <v>81</v>
      </c>
      <c r="B54">
        <v>2675296.6</v>
      </c>
      <c r="C54">
        <v>88000</v>
      </c>
      <c r="D54">
        <v>2763296.6</v>
      </c>
    </row>
    <row r="55" spans="1:4" x14ac:dyDescent="0.35">
      <c r="A55" s="25" t="s">
        <v>82</v>
      </c>
      <c r="B55">
        <v>2732377.3</v>
      </c>
      <c r="C55">
        <v>89000</v>
      </c>
      <c r="D55">
        <v>2821377.3</v>
      </c>
    </row>
    <row r="56" spans="1:4" x14ac:dyDescent="0.35">
      <c r="A56" s="25" t="s">
        <v>83</v>
      </c>
      <c r="B56">
        <v>2789458</v>
      </c>
      <c r="C56">
        <v>90000</v>
      </c>
      <c r="D56">
        <v>2879458</v>
      </c>
    </row>
    <row r="57" spans="1:4" x14ac:dyDescent="0.35">
      <c r="A57" s="25" t="s">
        <v>84</v>
      </c>
      <c r="B57">
        <v>2846538.7</v>
      </c>
      <c r="C57">
        <v>91000</v>
      </c>
      <c r="D57">
        <v>2937538.7</v>
      </c>
    </row>
    <row r="58" spans="1:4" x14ac:dyDescent="0.35">
      <c r="A58" s="25" t="s">
        <v>69</v>
      </c>
      <c r="B58">
        <v>30391138.199999999</v>
      </c>
      <c r="C58">
        <v>1026000</v>
      </c>
      <c r="D58">
        <v>31417138.199999999</v>
      </c>
    </row>
    <row r="62" spans="1:4" x14ac:dyDescent="0.35">
      <c r="A62" s="24" t="s">
        <v>103</v>
      </c>
      <c r="B62" s="24" t="s">
        <v>102</v>
      </c>
    </row>
    <row r="63" spans="1:4" x14ac:dyDescent="0.35">
      <c r="A63" s="24" t="s">
        <v>68</v>
      </c>
      <c r="B63">
        <v>2023</v>
      </c>
      <c r="C63">
        <v>2024</v>
      </c>
      <c r="D63" t="s">
        <v>69</v>
      </c>
    </row>
    <row r="64" spans="1:4" x14ac:dyDescent="0.35">
      <c r="A64" s="25" t="s">
        <v>73</v>
      </c>
      <c r="B64">
        <v>633.81772657799991</v>
      </c>
      <c r="C64">
        <v>26.911999999999999</v>
      </c>
      <c r="D64">
        <v>660.72972657799994</v>
      </c>
    </row>
    <row r="65" spans="1:4" x14ac:dyDescent="0.35">
      <c r="A65" s="25" t="s">
        <v>74</v>
      </c>
      <c r="B65">
        <v>651.62647029599998</v>
      </c>
      <c r="C65">
        <v>27.2484</v>
      </c>
      <c r="D65">
        <v>678.87487029599993</v>
      </c>
    </row>
    <row r="66" spans="1:4" x14ac:dyDescent="0.35">
      <c r="A66" s="25" t="s">
        <v>75</v>
      </c>
      <c r="B66">
        <v>669.43521401399994</v>
      </c>
      <c r="C66">
        <v>27.584799999999998</v>
      </c>
      <c r="D66">
        <v>697.02001401399991</v>
      </c>
    </row>
    <row r="67" spans="1:4" x14ac:dyDescent="0.35">
      <c r="A67" s="25" t="s">
        <v>76</v>
      </c>
      <c r="B67">
        <v>687.2439577319999</v>
      </c>
      <c r="C67">
        <v>27.921199999999999</v>
      </c>
      <c r="D67">
        <v>715.1651577319999</v>
      </c>
    </row>
    <row r="68" spans="1:4" x14ac:dyDescent="0.35">
      <c r="A68" s="25" t="s">
        <v>77</v>
      </c>
      <c r="B68">
        <v>705.05270144999986</v>
      </c>
      <c r="C68">
        <v>28.2576</v>
      </c>
      <c r="D68">
        <v>733.31030144999988</v>
      </c>
    </row>
    <row r="69" spans="1:4" x14ac:dyDescent="0.35">
      <c r="A69" s="25" t="s">
        <v>78</v>
      </c>
      <c r="B69">
        <v>722.86144516799993</v>
      </c>
      <c r="C69">
        <v>28.593999999999998</v>
      </c>
      <c r="D69">
        <v>751.45544516799998</v>
      </c>
    </row>
    <row r="70" spans="1:4" x14ac:dyDescent="0.35">
      <c r="A70" s="25" t="s">
        <v>79</v>
      </c>
      <c r="B70">
        <v>740.67018888600001</v>
      </c>
      <c r="C70">
        <v>28.930399999999999</v>
      </c>
      <c r="D70">
        <v>769.60058888599997</v>
      </c>
    </row>
    <row r="71" spans="1:4" x14ac:dyDescent="0.35">
      <c r="A71" s="25" t="s">
        <v>80</v>
      </c>
      <c r="B71">
        <v>758.47893260400008</v>
      </c>
      <c r="C71">
        <v>29.2668</v>
      </c>
      <c r="D71">
        <v>787.74573260400007</v>
      </c>
    </row>
    <row r="72" spans="1:4" x14ac:dyDescent="0.35">
      <c r="A72" s="25" t="s">
        <v>81</v>
      </c>
      <c r="B72">
        <v>776.28767632200004</v>
      </c>
      <c r="C72">
        <v>29.603199999999998</v>
      </c>
      <c r="D72">
        <v>805.89087632200005</v>
      </c>
    </row>
    <row r="73" spans="1:4" x14ac:dyDescent="0.35">
      <c r="A73" s="25" t="s">
        <v>82</v>
      </c>
      <c r="B73">
        <v>794.09642004</v>
      </c>
      <c r="C73">
        <v>29.939599999999999</v>
      </c>
      <c r="D73">
        <v>824.03602004000004</v>
      </c>
    </row>
    <row r="74" spans="1:4" x14ac:dyDescent="0.35">
      <c r="A74" s="25" t="s">
        <v>83</v>
      </c>
      <c r="B74">
        <v>811.90516375799996</v>
      </c>
      <c r="C74">
        <v>30.276</v>
      </c>
      <c r="D74">
        <v>842.18116375799991</v>
      </c>
    </row>
    <row r="75" spans="1:4" x14ac:dyDescent="0.35">
      <c r="A75" s="25" t="s">
        <v>84</v>
      </c>
      <c r="B75">
        <v>829.7139074759998</v>
      </c>
      <c r="C75">
        <v>30.612400000000001</v>
      </c>
      <c r="D75">
        <v>860.32630747599978</v>
      </c>
    </row>
    <row r="76" spans="1:4" x14ac:dyDescent="0.35">
      <c r="A76" s="25" t="s">
        <v>69</v>
      </c>
      <c r="B76">
        <v>8781.1898043239999</v>
      </c>
      <c r="C76">
        <v>345.14639999999997</v>
      </c>
      <c r="D76">
        <v>9126.3362043239995</v>
      </c>
    </row>
    <row r="80" spans="1:4" x14ac:dyDescent="0.35">
      <c r="B80" s="24" t="s">
        <v>102</v>
      </c>
    </row>
    <row r="81" spans="1:5" x14ac:dyDescent="0.35">
      <c r="B81">
        <v>2023</v>
      </c>
      <c r="D81" t="s">
        <v>107</v>
      </c>
      <c r="E81" t="s">
        <v>109</v>
      </c>
    </row>
    <row r="82" spans="1:5" x14ac:dyDescent="0.35">
      <c r="A82" s="24" t="s">
        <v>68</v>
      </c>
      <c r="B82" t="s">
        <v>108</v>
      </c>
      <c r="C82" t="s">
        <v>110</v>
      </c>
    </row>
    <row r="83" spans="1:5" x14ac:dyDescent="0.35">
      <c r="A83" s="25" t="s">
        <v>73</v>
      </c>
      <c r="B83">
        <v>331000</v>
      </c>
      <c r="C83">
        <v>1060000</v>
      </c>
      <c r="D83">
        <v>331000</v>
      </c>
      <c r="E83">
        <v>1060000</v>
      </c>
    </row>
    <row r="84" spans="1:5" x14ac:dyDescent="0.35">
      <c r="A84" s="25" t="s">
        <v>74</v>
      </c>
      <c r="B84">
        <v>339000</v>
      </c>
      <c r="C84">
        <v>1061100</v>
      </c>
      <c r="D84">
        <v>339000</v>
      </c>
      <c r="E84">
        <v>1061100</v>
      </c>
    </row>
    <row r="85" spans="1:5" x14ac:dyDescent="0.35">
      <c r="A85" s="25" t="s">
        <v>75</v>
      </c>
      <c r="B85">
        <v>347000</v>
      </c>
      <c r="C85">
        <v>1062200</v>
      </c>
      <c r="D85">
        <v>347000</v>
      </c>
      <c r="E85">
        <v>1062200</v>
      </c>
    </row>
    <row r="86" spans="1:5" x14ac:dyDescent="0.35">
      <c r="A86" s="25" t="s">
        <v>76</v>
      </c>
      <c r="B86">
        <v>355000</v>
      </c>
      <c r="C86">
        <v>1063300</v>
      </c>
      <c r="D86">
        <v>355000</v>
      </c>
      <c r="E86">
        <v>1063300</v>
      </c>
    </row>
    <row r="87" spans="1:5" x14ac:dyDescent="0.35">
      <c r="A87" s="25" t="s">
        <v>77</v>
      </c>
      <c r="B87">
        <v>363000</v>
      </c>
      <c r="C87">
        <v>1064400</v>
      </c>
      <c r="D87">
        <v>363000</v>
      </c>
      <c r="E87">
        <v>1064400</v>
      </c>
    </row>
    <row r="88" spans="1:5" x14ac:dyDescent="0.35">
      <c r="A88" s="25" t="s">
        <v>78</v>
      </c>
      <c r="B88">
        <v>371000</v>
      </c>
      <c r="C88">
        <v>1065500</v>
      </c>
      <c r="D88">
        <v>371000</v>
      </c>
      <c r="E88">
        <v>1065500</v>
      </c>
    </row>
    <row r="89" spans="1:5" x14ac:dyDescent="0.35">
      <c r="A89" s="25" t="s">
        <v>79</v>
      </c>
      <c r="B89">
        <v>379000</v>
      </c>
      <c r="C89">
        <v>1066600</v>
      </c>
      <c r="D89">
        <v>379000</v>
      </c>
      <c r="E89">
        <v>1066600</v>
      </c>
    </row>
    <row r="90" spans="1:5" x14ac:dyDescent="0.35">
      <c r="A90" s="25" t="s">
        <v>80</v>
      </c>
      <c r="B90">
        <v>387000</v>
      </c>
      <c r="C90">
        <v>1067700</v>
      </c>
      <c r="D90">
        <v>387000</v>
      </c>
      <c r="E90">
        <v>1067700</v>
      </c>
    </row>
    <row r="91" spans="1:5" x14ac:dyDescent="0.35">
      <c r="A91" s="25" t="s">
        <v>81</v>
      </c>
      <c r="B91">
        <v>395000</v>
      </c>
      <c r="C91">
        <v>1068800</v>
      </c>
      <c r="D91">
        <v>395000</v>
      </c>
      <c r="E91">
        <v>1068800</v>
      </c>
    </row>
    <row r="92" spans="1:5" x14ac:dyDescent="0.35">
      <c r="A92" s="25" t="s">
        <v>82</v>
      </c>
      <c r="B92">
        <v>403000</v>
      </c>
      <c r="C92">
        <v>1069900</v>
      </c>
      <c r="D92">
        <v>403000</v>
      </c>
      <c r="E92">
        <v>1069900</v>
      </c>
    </row>
    <row r="93" spans="1:5" x14ac:dyDescent="0.35">
      <c r="A93" s="25" t="s">
        <v>83</v>
      </c>
      <c r="B93">
        <v>411000</v>
      </c>
      <c r="C93">
        <v>1071000</v>
      </c>
      <c r="D93">
        <v>411000</v>
      </c>
      <c r="E93">
        <v>1071000</v>
      </c>
    </row>
    <row r="94" spans="1:5" x14ac:dyDescent="0.35">
      <c r="A94" s="25" t="s">
        <v>84</v>
      </c>
      <c r="B94">
        <v>419000</v>
      </c>
      <c r="C94">
        <v>1072100</v>
      </c>
      <c r="D94">
        <v>419000</v>
      </c>
      <c r="E94">
        <v>1072100</v>
      </c>
    </row>
    <row r="95" spans="1:5" x14ac:dyDescent="0.35">
      <c r="A95" s="25" t="s">
        <v>69</v>
      </c>
      <c r="B95">
        <v>4500000</v>
      </c>
      <c r="C95">
        <v>12792600</v>
      </c>
      <c r="D95">
        <v>4500000</v>
      </c>
      <c r="E95">
        <v>12792600</v>
      </c>
    </row>
    <row r="100" spans="1:2" x14ac:dyDescent="0.35">
      <c r="A100" s="24" t="s">
        <v>68</v>
      </c>
      <c r="B100" t="s">
        <v>103</v>
      </c>
    </row>
    <row r="101" spans="1:2" x14ac:dyDescent="0.35">
      <c r="A101" s="25" t="s">
        <v>31</v>
      </c>
      <c r="B101">
        <v>1340.8308</v>
      </c>
    </row>
    <row r="102" spans="1:2" x14ac:dyDescent="0.35">
      <c r="A102" s="38">
        <v>2023</v>
      </c>
      <c r="B102">
        <v>1340.8308</v>
      </c>
    </row>
    <row r="103" spans="1:2" x14ac:dyDescent="0.35">
      <c r="A103" s="25" t="s">
        <v>15</v>
      </c>
      <c r="B103">
        <v>345.14639999999997</v>
      </c>
    </row>
    <row r="104" spans="1:2" x14ac:dyDescent="0.35">
      <c r="A104" s="38">
        <v>2023</v>
      </c>
      <c r="B104">
        <v>345.14639999999997</v>
      </c>
    </row>
    <row r="105" spans="1:2" x14ac:dyDescent="0.35">
      <c r="A105" s="25" t="s">
        <v>32</v>
      </c>
      <c r="B105">
        <v>854.66256000000021</v>
      </c>
    </row>
    <row r="106" spans="1:2" x14ac:dyDescent="0.35">
      <c r="A106" s="38">
        <v>2023</v>
      </c>
      <c r="B106">
        <v>854.66256000000021</v>
      </c>
    </row>
    <row r="107" spans="1:2" x14ac:dyDescent="0.35">
      <c r="A107" s="25" t="s">
        <v>30</v>
      </c>
      <c r="B107">
        <v>2551.3762405319999</v>
      </c>
    </row>
    <row r="108" spans="1:2" x14ac:dyDescent="0.35">
      <c r="A108" s="38">
        <v>2023</v>
      </c>
      <c r="B108">
        <v>2551.3762405319999</v>
      </c>
    </row>
    <row r="109" spans="1:2" x14ac:dyDescent="0.35">
      <c r="A109" s="25" t="s">
        <v>28</v>
      </c>
      <c r="B109">
        <v>699.53483671200001</v>
      </c>
    </row>
    <row r="110" spans="1:2" x14ac:dyDescent="0.35">
      <c r="A110" s="38">
        <v>2023</v>
      </c>
      <c r="B110">
        <v>699.53483671200001</v>
      </c>
    </row>
    <row r="111" spans="1:2" x14ac:dyDescent="0.35">
      <c r="A111" s="25" t="s">
        <v>26</v>
      </c>
      <c r="B111">
        <v>700.57720432800011</v>
      </c>
    </row>
    <row r="112" spans="1:2" x14ac:dyDescent="0.35">
      <c r="A112" s="38">
        <v>2023</v>
      </c>
      <c r="B112">
        <v>700.57720432800011</v>
      </c>
    </row>
    <row r="113" spans="1:2" x14ac:dyDescent="0.35">
      <c r="A113" s="25" t="s">
        <v>48</v>
      </c>
      <c r="B113">
        <v>412.09536000000003</v>
      </c>
    </row>
    <row r="114" spans="1:2" x14ac:dyDescent="0.35">
      <c r="A114" s="38">
        <v>2023</v>
      </c>
      <c r="B114">
        <v>412.09536000000003</v>
      </c>
    </row>
    <row r="115" spans="1:2" x14ac:dyDescent="0.35">
      <c r="A115" s="25" t="s">
        <v>24</v>
      </c>
      <c r="B115">
        <v>1876.9664027519998</v>
      </c>
    </row>
    <row r="116" spans="1:2" x14ac:dyDescent="0.35">
      <c r="A116" s="38">
        <v>2023</v>
      </c>
      <c r="B116">
        <v>1876.9664027519998</v>
      </c>
    </row>
    <row r="117" spans="1:2" x14ac:dyDescent="0.35">
      <c r="A117" s="25" t="s">
        <v>69</v>
      </c>
      <c r="B117">
        <v>8781.1898043239999</v>
      </c>
    </row>
  </sheetData>
  <pageMargins left="0.7" right="0.7" top="0.75" bottom="0.75" header="0.3" footer="0.3"/>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0B310-0F4A-4A20-878A-00F65827EBD6}">
  <dimension ref="B2:G5"/>
  <sheetViews>
    <sheetView workbookViewId="0">
      <selection activeCell="B5" sqref="B5"/>
    </sheetView>
  </sheetViews>
  <sheetFormatPr baseColWidth="10" defaultRowHeight="14.5" x14ac:dyDescent="0.35"/>
  <sheetData>
    <row r="2" spans="2:7" x14ac:dyDescent="0.35">
      <c r="B2" t="s">
        <v>59</v>
      </c>
      <c r="C2" t="s">
        <v>63</v>
      </c>
      <c r="D2" t="s">
        <v>60</v>
      </c>
      <c r="E2" t="s">
        <v>63</v>
      </c>
      <c r="F2" t="s">
        <v>64</v>
      </c>
      <c r="G2" t="s">
        <v>65</v>
      </c>
    </row>
    <row r="3" spans="2:7" x14ac:dyDescent="0.35">
      <c r="B3" s="23">
        <f>+SUM('BD Energéticos'!AB8:AB1048576)</f>
        <v>30565138.199999999</v>
      </c>
      <c r="C3" s="23">
        <f>+SUM('BD Energéticos'!Z8:Z1048576)</f>
        <v>14665200</v>
      </c>
      <c r="D3" s="23" t="e">
        <f>+SUM(#REF!)</f>
        <v>#REF!</v>
      </c>
      <c r="E3" s="23" t="e">
        <f>+SUM(#REF!)</f>
        <v>#REF!</v>
      </c>
      <c r="F3" s="23" t="e">
        <f>+B3+D3</f>
        <v>#REF!</v>
      </c>
      <c r="G3" s="23" t="e">
        <f>+C3+E3</f>
        <v>#REF!</v>
      </c>
    </row>
    <row r="4" spans="2:7" x14ac:dyDescent="0.35">
      <c r="B4" t="s">
        <v>61</v>
      </c>
      <c r="C4" t="s">
        <v>62</v>
      </c>
      <c r="D4" t="s">
        <v>61</v>
      </c>
      <c r="E4" t="s">
        <v>62</v>
      </c>
      <c r="F4" t="s">
        <v>66</v>
      </c>
      <c r="G4" t="s">
        <v>67</v>
      </c>
    </row>
    <row r="5" spans="2:7" x14ac:dyDescent="0.35">
      <c r="B5" s="23">
        <f>+SUM('BD Energéticos'!AD8:AD1048576)</f>
        <v>8714.240844324002</v>
      </c>
      <c r="C5" s="23">
        <f>+SUM('BD Energéticos'!AF8:AF1048576)</f>
        <v>35523.414918803996</v>
      </c>
      <c r="D5" s="23" t="e">
        <f>+SUM(#REF!)</f>
        <v>#REF!</v>
      </c>
      <c r="E5" s="23" t="e">
        <f>+SUM(#REF!)</f>
        <v>#REF!</v>
      </c>
      <c r="F5" s="23" t="e">
        <f>+B5+D5</f>
        <v>#REF!</v>
      </c>
      <c r="G5" s="23" t="e">
        <f>+C5+E5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Introducción</vt:lpstr>
      <vt:lpstr>BD Energéticos</vt:lpstr>
      <vt:lpstr>Resumen</vt:lpstr>
      <vt:lpstr>Factores</vt:lpstr>
      <vt:lpstr>Tabla-Graf</vt:lpstr>
      <vt:lpstr>Totales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Graniffo Pizarro</dc:creator>
  <cp:lastModifiedBy>Felipe Graniffo</cp:lastModifiedBy>
  <dcterms:created xsi:type="dcterms:W3CDTF">2015-06-05T18:19:34Z</dcterms:created>
  <dcterms:modified xsi:type="dcterms:W3CDTF">2023-08-22T20:34:44Z</dcterms:modified>
</cp:coreProperties>
</file>